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2" activeTab="3"/>
  </bookViews>
  <sheets>
    <sheet name="Zał. nr 1" sheetId="1" r:id="rId1"/>
    <sheet name="Zał. nr 2 " sheetId="16" r:id="rId2"/>
    <sheet name="Zał. nr 3 " sheetId="5" r:id="rId3"/>
    <sheet name="Zał. nr 4." sheetId="6" r:id="rId4"/>
    <sheet name="Zał. nr 5" sheetId="3" r:id="rId5"/>
    <sheet name="Zał.Nr 6." sheetId="9" r:id="rId6"/>
    <sheet name="Zał. Nr 7" sheetId="7" r:id="rId7"/>
    <sheet name="Zał. nr 8." sheetId="4" r:id="rId8"/>
    <sheet name="zał.nr 9" sheetId="8" r:id="rId9"/>
    <sheet name="Zał. nr 10" sheetId="12" r:id="rId10"/>
    <sheet name="Zał. nr 11" sheetId="13" r:id="rId11"/>
    <sheet name="Zal. nr 12 przedsz." sheetId="10" r:id="rId12"/>
    <sheet name="Zał. 13" sheetId="14" r:id="rId13"/>
    <sheet name="Zał. nr 14" sheetId="15" r:id="rId14"/>
  </sheets>
  <definedNames>
    <definedName name="_xlnm._FilterDatabase" localSheetId="11" hidden="1">'Zal. nr 12 przedsz.'!$A$5:$F$174</definedName>
    <definedName name="Excel_BuiltIn_Print_Titles_2" localSheetId="11">#REF!</definedName>
    <definedName name="Excel_BuiltIn_Print_Titles_2" localSheetId="12">#REF!</definedName>
    <definedName name="Excel_BuiltIn_Print_Titles_2" localSheetId="9">#REF!</definedName>
    <definedName name="Excel_BuiltIn_Print_Titles_2" localSheetId="10">#REF!</definedName>
    <definedName name="Excel_BuiltIn_Print_Titles_2" localSheetId="13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 localSheetId="6">#REF!</definedName>
    <definedName name="Excel_BuiltIn_Print_Titles_2" localSheetId="5">#REF!</definedName>
    <definedName name="Excel_BuiltIn_Print_Titles_2" localSheetId="8">#REF!</definedName>
    <definedName name="Excel_BuiltIn_Print_Titles_2">#REF!</definedName>
    <definedName name="Excel_BuiltIn_Print_Titles_2_1" localSheetId="11">#REF!</definedName>
    <definedName name="Excel_BuiltIn_Print_Titles_2_1" localSheetId="12">#REF!</definedName>
    <definedName name="Excel_BuiltIn_Print_Titles_2_1" localSheetId="9">#REF!</definedName>
    <definedName name="Excel_BuiltIn_Print_Titles_2_1" localSheetId="10">#REF!</definedName>
    <definedName name="Excel_BuiltIn_Print_Titles_2_1" localSheetId="13">#REF!</definedName>
    <definedName name="Excel_BuiltIn_Print_Titles_2_1" localSheetId="1">#REF!</definedName>
    <definedName name="Excel_BuiltIn_Print_Titles_2_1" localSheetId="2">#REF!</definedName>
    <definedName name="Excel_BuiltIn_Print_Titles_2_1" localSheetId="3">#REF!</definedName>
    <definedName name="Excel_BuiltIn_Print_Titles_2_1" localSheetId="6">#REF!</definedName>
    <definedName name="Excel_BuiltIn_Print_Titles_2_1" localSheetId="5">#REF!</definedName>
    <definedName name="Excel_BuiltIn_Print_Titles_2_1" localSheetId="8">#REF!</definedName>
    <definedName name="Excel_BuiltIn_Print_Titles_2_1">#REF!</definedName>
    <definedName name="Excel_BuiltIn_Print_Titles_2_1_1" localSheetId="11">#REF!</definedName>
    <definedName name="Excel_BuiltIn_Print_Titles_2_1_1" localSheetId="12">#REF!</definedName>
    <definedName name="Excel_BuiltIn_Print_Titles_2_1_1" localSheetId="9">#REF!</definedName>
    <definedName name="Excel_BuiltIn_Print_Titles_2_1_1" localSheetId="10">#REF!</definedName>
    <definedName name="Excel_BuiltIn_Print_Titles_2_1_1" localSheetId="13">#REF!</definedName>
    <definedName name="Excel_BuiltIn_Print_Titles_2_1_1" localSheetId="1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6">#REF!</definedName>
    <definedName name="Excel_BuiltIn_Print_Titles_2_1_1" localSheetId="5">#REF!</definedName>
    <definedName name="Excel_BuiltIn_Print_Titles_2_1_1" localSheetId="8">#REF!</definedName>
    <definedName name="Excel_BuiltIn_Print_Titles_2_1_1">#REF!</definedName>
    <definedName name="Excel_BuiltIn_Print_Titles_3_1" localSheetId="11">#REF!</definedName>
    <definedName name="Excel_BuiltIn_Print_Titles_3_1" localSheetId="12">#REF!</definedName>
    <definedName name="Excel_BuiltIn_Print_Titles_3_1" localSheetId="9">#REF!</definedName>
    <definedName name="Excel_BuiltIn_Print_Titles_3_1" localSheetId="10">#REF!</definedName>
    <definedName name="Excel_BuiltIn_Print_Titles_3_1" localSheetId="13">#REF!</definedName>
    <definedName name="Excel_BuiltIn_Print_Titles_3_1" localSheetId="1">#REF!</definedName>
    <definedName name="Excel_BuiltIn_Print_Titles_3_1" localSheetId="2">#REF!</definedName>
    <definedName name="Excel_BuiltIn_Print_Titles_3_1" localSheetId="3">#REF!</definedName>
    <definedName name="Excel_BuiltIn_Print_Titles_3_1" localSheetId="6">#REF!</definedName>
    <definedName name="Excel_BuiltIn_Print_Titles_3_1" localSheetId="5">#REF!</definedName>
    <definedName name="Excel_BuiltIn_Print_Titles_3_1" localSheetId="8">#REF!</definedName>
    <definedName name="Excel_BuiltIn_Print_Titles_3_1">#REF!</definedName>
    <definedName name="Excel_BuiltIn_Print_Titles_3_1_1" localSheetId="11">#REF!</definedName>
    <definedName name="Excel_BuiltIn_Print_Titles_3_1_1" localSheetId="12">#REF!</definedName>
    <definedName name="Excel_BuiltIn_Print_Titles_3_1_1" localSheetId="9">#REF!</definedName>
    <definedName name="Excel_BuiltIn_Print_Titles_3_1_1" localSheetId="10">#REF!</definedName>
    <definedName name="Excel_BuiltIn_Print_Titles_3_1_1" localSheetId="13">#REF!</definedName>
    <definedName name="Excel_BuiltIn_Print_Titles_3_1_1" localSheetId="1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6">#REF!</definedName>
    <definedName name="Excel_BuiltIn_Print_Titles_3_1_1" localSheetId="5">#REF!</definedName>
    <definedName name="Excel_BuiltIn_Print_Titles_3_1_1" localSheetId="8">#REF!</definedName>
    <definedName name="Excel_BuiltIn_Print_Titles_3_1_1">#REF!</definedName>
    <definedName name="Excel_BuiltIn_Print_Titles_5" localSheetId="11">#REF!</definedName>
    <definedName name="Excel_BuiltIn_Print_Titles_5" localSheetId="12">#REF!</definedName>
    <definedName name="Excel_BuiltIn_Print_Titles_5" localSheetId="9">#REF!</definedName>
    <definedName name="Excel_BuiltIn_Print_Titles_5" localSheetId="10">#REF!</definedName>
    <definedName name="Excel_BuiltIn_Print_Titles_5" localSheetId="13">#REF!</definedName>
    <definedName name="Excel_BuiltIn_Print_Titles_5" localSheetId="1">#REF!</definedName>
    <definedName name="Excel_BuiltIn_Print_Titles_5" localSheetId="2">#REF!</definedName>
    <definedName name="Excel_BuiltIn_Print_Titles_5" localSheetId="3">#REF!</definedName>
    <definedName name="Excel_BuiltIn_Print_Titles_5" localSheetId="6">#REF!</definedName>
    <definedName name="Excel_BuiltIn_Print_Titles_5" localSheetId="5">#REF!</definedName>
    <definedName name="Excel_BuiltIn_Print_Titles_5" localSheetId="8">#REF!</definedName>
    <definedName name="Excel_BuiltIn_Print_Titles_5">#REF!</definedName>
    <definedName name="Excel_BuiltIn_Print_Titles_5_1" localSheetId="11">#REF!</definedName>
    <definedName name="Excel_BuiltIn_Print_Titles_5_1" localSheetId="12">#REF!</definedName>
    <definedName name="Excel_BuiltIn_Print_Titles_5_1" localSheetId="9">#REF!</definedName>
    <definedName name="Excel_BuiltIn_Print_Titles_5_1" localSheetId="10">#REF!</definedName>
    <definedName name="Excel_BuiltIn_Print_Titles_5_1" localSheetId="13">#REF!</definedName>
    <definedName name="Excel_BuiltIn_Print_Titles_5_1" localSheetId="1">#REF!</definedName>
    <definedName name="Excel_BuiltIn_Print_Titles_5_1" localSheetId="2">#REF!</definedName>
    <definedName name="Excel_BuiltIn_Print_Titles_5_1" localSheetId="3">#REF!</definedName>
    <definedName name="Excel_BuiltIn_Print_Titles_5_1" localSheetId="6">#REF!</definedName>
    <definedName name="Excel_BuiltIn_Print_Titles_5_1" localSheetId="5">#REF!</definedName>
    <definedName name="Excel_BuiltIn_Print_Titles_5_1" localSheetId="8">#REF!</definedName>
    <definedName name="Excel_BuiltIn_Print_Titles_5_1">#REF!</definedName>
    <definedName name="Excel_BuiltIn_Print_Titles_6" localSheetId="11">#REF!</definedName>
    <definedName name="Excel_BuiltIn_Print_Titles_6" localSheetId="12">#REF!</definedName>
    <definedName name="Excel_BuiltIn_Print_Titles_6" localSheetId="9">#REF!</definedName>
    <definedName name="Excel_BuiltIn_Print_Titles_6" localSheetId="10">#REF!</definedName>
    <definedName name="Excel_BuiltIn_Print_Titles_6" localSheetId="13">#REF!</definedName>
    <definedName name="Excel_BuiltIn_Print_Titles_6" localSheetId="1">#REF!</definedName>
    <definedName name="Excel_BuiltIn_Print_Titles_6" localSheetId="2">#REF!</definedName>
    <definedName name="Excel_BuiltIn_Print_Titles_6" localSheetId="3">#REF!</definedName>
    <definedName name="Excel_BuiltIn_Print_Titles_6" localSheetId="6">#REF!</definedName>
    <definedName name="Excel_BuiltIn_Print_Titles_6" localSheetId="5">#REF!</definedName>
    <definedName name="Excel_BuiltIn_Print_Titles_6" localSheetId="8">#REF!</definedName>
    <definedName name="Excel_BuiltIn_Print_Titles_6">#REF!</definedName>
    <definedName name="Excel_BuiltIn_Print_Titles_6_1" localSheetId="11">#REF!</definedName>
    <definedName name="Excel_BuiltIn_Print_Titles_6_1" localSheetId="12">#REF!</definedName>
    <definedName name="Excel_BuiltIn_Print_Titles_6_1" localSheetId="9">#REF!</definedName>
    <definedName name="Excel_BuiltIn_Print_Titles_6_1" localSheetId="10">#REF!</definedName>
    <definedName name="Excel_BuiltIn_Print_Titles_6_1" localSheetId="13">#REF!</definedName>
    <definedName name="Excel_BuiltIn_Print_Titles_6_1" localSheetId="1">#REF!</definedName>
    <definedName name="Excel_BuiltIn_Print_Titles_6_1" localSheetId="2">#REF!</definedName>
    <definedName name="Excel_BuiltIn_Print_Titles_6_1" localSheetId="3">#REF!</definedName>
    <definedName name="Excel_BuiltIn_Print_Titles_6_1" localSheetId="6">#REF!</definedName>
    <definedName name="Excel_BuiltIn_Print_Titles_6_1" localSheetId="5">#REF!</definedName>
    <definedName name="Excel_BuiltIn_Print_Titles_6_1" localSheetId="8">#REF!</definedName>
    <definedName name="Excel_BuiltIn_Print_Titles_6_1">#REF!</definedName>
    <definedName name="Excel_BuiltIn_Print_Titles_8" localSheetId="11">#REF!</definedName>
    <definedName name="Excel_BuiltIn_Print_Titles_8" localSheetId="12">#REF!</definedName>
    <definedName name="Excel_BuiltIn_Print_Titles_8" localSheetId="9">#REF!</definedName>
    <definedName name="Excel_BuiltIn_Print_Titles_8" localSheetId="10">#REF!</definedName>
    <definedName name="Excel_BuiltIn_Print_Titles_8" localSheetId="13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6">#REF!</definedName>
    <definedName name="Excel_BuiltIn_Print_Titles_8" localSheetId="5">#REF!</definedName>
    <definedName name="Excel_BuiltIn_Print_Titles_8" localSheetId="8">#REF!</definedName>
    <definedName name="Excel_BuiltIn_Print_Titles_8">#REF!</definedName>
    <definedName name="Excel_BuiltIn_Print_Titles_8_1" localSheetId="11">#REF!</definedName>
    <definedName name="Excel_BuiltIn_Print_Titles_8_1" localSheetId="12">#REF!</definedName>
    <definedName name="Excel_BuiltIn_Print_Titles_8_1" localSheetId="9">#REF!</definedName>
    <definedName name="Excel_BuiltIn_Print_Titles_8_1" localSheetId="10">#REF!</definedName>
    <definedName name="Excel_BuiltIn_Print_Titles_8_1" localSheetId="13">#REF!</definedName>
    <definedName name="Excel_BuiltIn_Print_Titles_8_1" localSheetId="1">#REF!</definedName>
    <definedName name="Excel_BuiltIn_Print_Titles_8_1" localSheetId="2">#REF!</definedName>
    <definedName name="Excel_BuiltIn_Print_Titles_8_1" localSheetId="3">#REF!</definedName>
    <definedName name="Excel_BuiltIn_Print_Titles_8_1" localSheetId="6">#REF!</definedName>
    <definedName name="Excel_BuiltIn_Print_Titles_8_1" localSheetId="5">#REF!</definedName>
    <definedName name="Excel_BuiltIn_Print_Titles_8_1" localSheetId="8">#REF!</definedName>
    <definedName name="Excel_BuiltIn_Print_Titles_8_1">#REF!</definedName>
    <definedName name="_xlnm.Print_Titles" localSheetId="11">'Zal. nr 12 przedsz.'!$5:$5</definedName>
    <definedName name="_xlnm.Print_Titles" localSheetId="12">'Zał. 13'!$14:$14</definedName>
    <definedName name="_xlnm.Print_Titles" localSheetId="0">'Zał. nr 1'!$4:$5</definedName>
    <definedName name="_xlnm.Print_Titles" localSheetId="13">'Zał. nr 14'!$4:$4</definedName>
    <definedName name="_xlnm.Print_Titles" localSheetId="1">'Zał. nr 2 '!$4:$4</definedName>
    <definedName name="_xlnm.Print_Titles" localSheetId="3">'Zał. nr 4.'!$3:$5</definedName>
    <definedName name="_xlnm.Print_Titles" localSheetId="4">'Zał. nr 5'!$6:$7</definedName>
    <definedName name="_xlnm.Print_Titles" localSheetId="6">'Zał. Nr 7'!$4:$5</definedName>
    <definedName name="_xlnm.Print_Titles" localSheetId="7">'Zał. nr 8.'!$7:$7</definedName>
    <definedName name="_xlnm.Print_Titles" localSheetId="8">'zał.nr 9'!$4:$7</definedName>
    <definedName name="zal.3" localSheetId="11">#REF!</definedName>
    <definedName name="zal.3" localSheetId="12">#REF!</definedName>
    <definedName name="zal.3" localSheetId="9">#REF!</definedName>
    <definedName name="zal.3" localSheetId="10">#REF!</definedName>
    <definedName name="zal.3" localSheetId="13">#REF!</definedName>
    <definedName name="zal.3" localSheetId="1">#REF!</definedName>
    <definedName name="zal.3" localSheetId="2">#REF!</definedName>
    <definedName name="zal.3" localSheetId="3">#REF!</definedName>
    <definedName name="zal.3" localSheetId="6">#REF!</definedName>
    <definedName name="zal.3" localSheetId="5">#REF!</definedName>
    <definedName name="zal.3" localSheetId="8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55" i="1" l="1"/>
  <c r="I56" i="1"/>
  <c r="J126" i="15" l="1"/>
  <c r="F126" i="15"/>
  <c r="G126" i="15"/>
  <c r="H126" i="15"/>
  <c r="E126" i="15"/>
  <c r="F131" i="15"/>
  <c r="H102" i="15"/>
  <c r="J90" i="15"/>
  <c r="G90" i="15"/>
  <c r="H90" i="15"/>
  <c r="E90" i="15"/>
  <c r="J97" i="15"/>
  <c r="I93" i="15"/>
  <c r="I97" i="15"/>
  <c r="F97" i="15"/>
  <c r="G97" i="15"/>
  <c r="H97" i="15"/>
  <c r="E97" i="15"/>
  <c r="I100" i="15"/>
  <c r="F100" i="15"/>
  <c r="I99" i="15"/>
  <c r="F99" i="15"/>
  <c r="I98" i="15"/>
  <c r="F98" i="15"/>
  <c r="H142" i="3" l="1"/>
  <c r="I143" i="3"/>
  <c r="H143" i="3"/>
  <c r="F143" i="3"/>
  <c r="E34" i="4" l="1"/>
  <c r="F31" i="8" l="1"/>
  <c r="F29" i="8"/>
  <c r="E29" i="8"/>
  <c r="D29" i="8"/>
  <c r="C29" i="8"/>
  <c r="F111" i="1" l="1"/>
  <c r="I296" i="16" l="1"/>
  <c r="I295" i="16"/>
  <c r="I196" i="1"/>
  <c r="I195" i="1"/>
  <c r="I116" i="1"/>
  <c r="I117" i="1"/>
  <c r="I119" i="1"/>
  <c r="I121" i="1"/>
  <c r="I122" i="1"/>
  <c r="I123" i="1"/>
  <c r="I124" i="1"/>
  <c r="I125" i="1"/>
  <c r="I138" i="1"/>
  <c r="I61" i="1"/>
  <c r="I206" i="1"/>
  <c r="I173" i="1"/>
  <c r="I172" i="1"/>
  <c r="I171" i="1"/>
  <c r="I162" i="1"/>
  <c r="I160" i="1"/>
  <c r="I158" i="1"/>
  <c r="I157" i="1"/>
  <c r="I156" i="1"/>
  <c r="I154" i="1"/>
  <c r="I147" i="1"/>
  <c r="I145" i="1"/>
  <c r="I141" i="1"/>
  <c r="I142" i="1"/>
  <c r="I133" i="1"/>
  <c r="I128" i="1"/>
  <c r="I130" i="1"/>
  <c r="I113" i="1"/>
  <c r="I109" i="1"/>
  <c r="I104" i="1"/>
  <c r="I102" i="1"/>
  <c r="I100" i="1"/>
  <c r="I97" i="1"/>
  <c r="I96" i="1"/>
  <c r="I92" i="1"/>
  <c r="I91" i="1"/>
  <c r="I89" i="1"/>
  <c r="I88" i="1"/>
  <c r="I87" i="1"/>
  <c r="I86" i="1"/>
  <c r="I85" i="1"/>
  <c r="I84" i="1"/>
  <c r="I83" i="1"/>
  <c r="I82" i="1"/>
  <c r="I81" i="1"/>
  <c r="I80" i="1"/>
  <c r="I78" i="1"/>
  <c r="I77" i="1"/>
  <c r="I75" i="1"/>
  <c r="I74" i="1"/>
  <c r="I73" i="1"/>
  <c r="I72" i="1"/>
  <c r="I71" i="1"/>
  <c r="I68" i="1"/>
  <c r="I64" i="1"/>
  <c r="I59" i="1"/>
  <c r="I54" i="1"/>
  <c r="I51" i="1"/>
  <c r="I48" i="1"/>
  <c r="I45" i="1"/>
  <c r="I22" i="1"/>
  <c r="I8" i="1"/>
  <c r="J80" i="16" l="1"/>
  <c r="G80" i="16"/>
  <c r="H80" i="16"/>
  <c r="E80" i="16"/>
  <c r="F258" i="16"/>
  <c r="F259" i="16"/>
  <c r="F260" i="16"/>
  <c r="F261" i="16"/>
  <c r="F262" i="16"/>
  <c r="F263" i="16"/>
  <c r="F265" i="16"/>
  <c r="F266" i="16"/>
  <c r="F267" i="16"/>
  <c r="F268" i="16"/>
  <c r="F269" i="16"/>
  <c r="F270" i="16"/>
  <c r="F271" i="16"/>
  <c r="F272" i="16"/>
  <c r="F273" i="16"/>
  <c r="F275" i="16"/>
  <c r="F276" i="16"/>
  <c r="F277" i="16"/>
  <c r="F278" i="16"/>
  <c r="F279" i="16"/>
  <c r="F280" i="16"/>
  <c r="F281" i="16"/>
  <c r="F282" i="16"/>
  <c r="F283" i="16"/>
  <c r="F285" i="16"/>
  <c r="F286" i="16"/>
  <c r="F274" i="16" l="1"/>
  <c r="F264" i="16"/>
  <c r="F288" i="16"/>
  <c r="F289" i="16"/>
  <c r="F290" i="16"/>
  <c r="F291" i="16"/>
  <c r="F292" i="16"/>
  <c r="F295" i="16"/>
  <c r="F296" i="16"/>
  <c r="F298" i="16"/>
  <c r="F299" i="16"/>
  <c r="F300" i="16"/>
  <c r="F302" i="16"/>
  <c r="F303" i="16"/>
  <c r="F304" i="16"/>
  <c r="F375" i="16"/>
  <c r="F383" i="16"/>
  <c r="F384" i="16"/>
  <c r="F385" i="16"/>
  <c r="F386" i="16"/>
  <c r="F387" i="16"/>
  <c r="F388" i="16"/>
  <c r="F389" i="16"/>
  <c r="F390" i="16"/>
  <c r="F391" i="16"/>
  <c r="F392" i="16"/>
  <c r="F393" i="16"/>
  <c r="F395" i="16"/>
  <c r="F397" i="16"/>
  <c r="F400" i="16"/>
  <c r="F401" i="16"/>
  <c r="F402" i="16"/>
  <c r="F403" i="16"/>
  <c r="F406" i="16"/>
  <c r="F407" i="16"/>
  <c r="F408" i="16"/>
  <c r="F411" i="16"/>
  <c r="F412" i="16"/>
  <c r="F427" i="16"/>
  <c r="F428" i="16"/>
  <c r="F430" i="16"/>
  <c r="F431" i="16"/>
  <c r="F432" i="16"/>
  <c r="F434" i="16"/>
  <c r="F435" i="16"/>
  <c r="F436" i="16"/>
  <c r="F416" i="16"/>
  <c r="F417" i="16"/>
  <c r="F418" i="16"/>
  <c r="F419" i="16"/>
  <c r="F420" i="16"/>
  <c r="F421" i="16"/>
  <c r="F422" i="16"/>
  <c r="F423" i="16"/>
  <c r="F424" i="16"/>
  <c r="F425" i="16"/>
  <c r="F426" i="16"/>
  <c r="F437" i="16"/>
  <c r="F438" i="16"/>
  <c r="F439" i="16"/>
  <c r="F440" i="16"/>
  <c r="F441" i="16"/>
  <c r="F442" i="16"/>
  <c r="F443" i="16"/>
  <c r="F453" i="16"/>
  <c r="F454" i="16"/>
  <c r="F455" i="16"/>
  <c r="F456" i="16"/>
  <c r="F457" i="16"/>
  <c r="F458" i="16"/>
  <c r="F460" i="16"/>
  <c r="F461" i="16"/>
  <c r="F462" i="16"/>
  <c r="F463" i="16"/>
  <c r="F464" i="16"/>
  <c r="F465" i="16"/>
  <c r="F466" i="16"/>
  <c r="F467" i="16"/>
  <c r="F468" i="16"/>
  <c r="F469" i="16"/>
  <c r="F471" i="16"/>
  <c r="F470" i="16" s="1"/>
  <c r="F473" i="16"/>
  <c r="F474" i="16"/>
  <c r="F475" i="16"/>
  <c r="F476" i="16"/>
  <c r="F478" i="16"/>
  <c r="F479" i="16"/>
  <c r="F481" i="16"/>
  <c r="F482" i="16"/>
  <c r="F483" i="16"/>
  <c r="F484" i="16"/>
  <c r="F485" i="16"/>
  <c r="F486" i="16"/>
  <c r="F488" i="16"/>
  <c r="F489" i="16"/>
  <c r="F490" i="16"/>
  <c r="F491" i="16"/>
  <c r="F493" i="16"/>
  <c r="F494" i="16"/>
  <c r="F495" i="16"/>
  <c r="F496" i="16"/>
  <c r="F498" i="16"/>
  <c r="F499" i="16"/>
  <c r="F500" i="16"/>
  <c r="F501" i="16"/>
  <c r="F509" i="16"/>
  <c r="F510" i="16"/>
  <c r="F511" i="16"/>
  <c r="F504" i="16"/>
  <c r="F505" i="16"/>
  <c r="F506" i="16"/>
  <c r="F507" i="16"/>
  <c r="F512" i="16"/>
  <c r="F513" i="16"/>
  <c r="F514" i="16"/>
  <c r="F516" i="16"/>
  <c r="F517" i="16"/>
  <c r="F519" i="16"/>
  <c r="F520" i="16"/>
  <c r="F521" i="16"/>
  <c r="F523" i="16"/>
  <c r="F522" i="16" s="1"/>
  <c r="F525" i="16"/>
  <c r="F526" i="16"/>
  <c r="F527" i="16"/>
  <c r="F530" i="16"/>
  <c r="F531" i="16"/>
  <c r="F532" i="16"/>
  <c r="F533" i="16"/>
  <c r="F534" i="16"/>
  <c r="F535" i="16"/>
  <c r="F536" i="16"/>
  <c r="F537" i="16"/>
  <c r="F538" i="16"/>
  <c r="F540" i="16"/>
  <c r="F541" i="16"/>
  <c r="F543" i="16"/>
  <c r="F544" i="16"/>
  <c r="F545" i="16"/>
  <c r="F546" i="16"/>
  <c r="F83" i="16"/>
  <c r="F82" i="16"/>
  <c r="F81" i="16"/>
  <c r="F79" i="16"/>
  <c r="F78" i="16"/>
  <c r="F77" i="16"/>
  <c r="F76" i="16"/>
  <c r="F75" i="16"/>
  <c r="F74" i="16"/>
  <c r="F72" i="16"/>
  <c r="F71" i="16"/>
  <c r="F70" i="16"/>
  <c r="F69" i="16"/>
  <c r="F66" i="16"/>
  <c r="F64" i="16"/>
  <c r="F63" i="16"/>
  <c r="F60" i="16"/>
  <c r="F59" i="16"/>
  <c r="F58" i="16"/>
  <c r="F57" i="16"/>
  <c r="F56" i="16"/>
  <c r="F55" i="16"/>
  <c r="F54" i="16"/>
  <c r="F53" i="16"/>
  <c r="F52" i="16"/>
  <c r="F51" i="16"/>
  <c r="F50" i="16"/>
  <c r="F48" i="16"/>
  <c r="F47" i="16" s="1"/>
  <c r="F45" i="16"/>
  <c r="F44" i="16"/>
  <c r="F43" i="16"/>
  <c r="F40" i="16"/>
  <c r="F39" i="16"/>
  <c r="F38" i="16"/>
  <c r="F37" i="16"/>
  <c r="F36" i="16"/>
  <c r="F35" i="16"/>
  <c r="F33" i="16"/>
  <c r="F31" i="16"/>
  <c r="F30" i="16" s="1"/>
  <c r="F29" i="16"/>
  <c r="F28" i="16"/>
  <c r="F27" i="16"/>
  <c r="F24" i="16"/>
  <c r="F23" i="16"/>
  <c r="F22" i="16"/>
  <c r="F21" i="16"/>
  <c r="F20" i="16"/>
  <c r="F19" i="16"/>
  <c r="F16" i="16"/>
  <c r="F15" i="16"/>
  <c r="F14" i="16"/>
  <c r="F13" i="16"/>
  <c r="F12" i="16"/>
  <c r="F11" i="16"/>
  <c r="F9" i="16"/>
  <c r="F7" i="16"/>
  <c r="F374" i="16"/>
  <c r="F284" i="16"/>
  <c r="F181" i="16"/>
  <c r="F180" i="16"/>
  <c r="F65" i="16"/>
  <c r="F32" i="16"/>
  <c r="F162" i="1"/>
  <c r="F175" i="1"/>
  <c r="F206" i="1"/>
  <c r="F208" i="1"/>
  <c r="F214" i="1"/>
  <c r="F213" i="1"/>
  <c r="F212" i="1" s="1"/>
  <c r="F211" i="1" s="1"/>
  <c r="F10" i="16" l="1"/>
  <c r="F18" i="16"/>
  <c r="F26" i="16"/>
  <c r="F34" i="16"/>
  <c r="F42" i="16"/>
  <c r="F41" i="16" s="1"/>
  <c r="F49" i="16"/>
  <c r="F46" i="16" s="1"/>
  <c r="F68" i="16"/>
  <c r="F515" i="16"/>
  <c r="F508" i="16"/>
  <c r="F382" i="16"/>
  <c r="F297" i="16"/>
  <c r="F294" i="16"/>
  <c r="F529" i="16"/>
  <c r="F518" i="16"/>
  <c r="F497" i="16"/>
  <c r="F487" i="16"/>
  <c r="F459" i="16"/>
  <c r="F433" i="16"/>
  <c r="F429" i="16"/>
  <c r="F62" i="16"/>
  <c r="F61" i="16" s="1"/>
  <c r="F73" i="16"/>
  <c r="F539" i="16"/>
  <c r="F524" i="16"/>
  <c r="F503" i="16"/>
  <c r="F492" i="16"/>
  <c r="F472" i="16"/>
  <c r="F452" i="16"/>
  <c r="F287" i="16"/>
  <c r="G7" i="1"/>
  <c r="J158" i="15" l="1"/>
  <c r="G158" i="15"/>
  <c r="H158" i="15"/>
  <c r="E158" i="15"/>
  <c r="J156" i="15"/>
  <c r="G156" i="15"/>
  <c r="H156" i="15"/>
  <c r="E156" i="15"/>
  <c r="J144" i="15"/>
  <c r="G144" i="15"/>
  <c r="H144" i="15"/>
  <c r="E144" i="15"/>
  <c r="J121" i="15"/>
  <c r="G121" i="15"/>
  <c r="H121" i="15"/>
  <c r="E121" i="15"/>
  <c r="J86" i="15"/>
  <c r="G86" i="15"/>
  <c r="H86" i="15"/>
  <c r="E86" i="15"/>
  <c r="J71" i="15"/>
  <c r="G71" i="15"/>
  <c r="H71" i="15"/>
  <c r="E71" i="15"/>
  <c r="J18" i="15"/>
  <c r="G18" i="15"/>
  <c r="H18" i="15"/>
  <c r="E18" i="15"/>
  <c r="F27" i="5" l="1"/>
  <c r="D27" i="5"/>
  <c r="D25" i="5"/>
  <c r="J508" i="16" l="1"/>
  <c r="G508" i="16"/>
  <c r="H508" i="16"/>
  <c r="E508" i="16"/>
  <c r="J503" i="16"/>
  <c r="G503" i="16"/>
  <c r="H503" i="16"/>
  <c r="E503" i="16"/>
  <c r="J497" i="16"/>
  <c r="G497" i="16"/>
  <c r="H497" i="16"/>
  <c r="E497" i="16"/>
  <c r="J480" i="16"/>
  <c r="G480" i="16"/>
  <c r="H480" i="16"/>
  <c r="E480" i="16"/>
  <c r="J399" i="16"/>
  <c r="G399" i="16"/>
  <c r="H399" i="16"/>
  <c r="E399" i="16"/>
  <c r="J376" i="16"/>
  <c r="G376" i="16"/>
  <c r="H376" i="16"/>
  <c r="E376" i="16"/>
  <c r="J372" i="16"/>
  <c r="G372" i="16"/>
  <c r="H372" i="16"/>
  <c r="E372" i="16"/>
  <c r="J287" i="16"/>
  <c r="G287" i="16"/>
  <c r="H287" i="16"/>
  <c r="E287" i="16"/>
  <c r="J284" i="16"/>
  <c r="G284" i="16"/>
  <c r="H284" i="16"/>
  <c r="E284" i="16"/>
  <c r="J274" i="16"/>
  <c r="G274" i="16"/>
  <c r="H274" i="16"/>
  <c r="E274" i="16"/>
  <c r="J264" i="16"/>
  <c r="G264" i="16"/>
  <c r="H264" i="16"/>
  <c r="E264" i="16"/>
  <c r="J252" i="16"/>
  <c r="G252" i="16"/>
  <c r="H252" i="16"/>
  <c r="E252" i="16"/>
  <c r="J173" i="16"/>
  <c r="G173" i="16"/>
  <c r="H173" i="16"/>
  <c r="E173" i="16"/>
  <c r="J171" i="16"/>
  <c r="G171" i="16"/>
  <c r="H171" i="16"/>
  <c r="E171" i="16"/>
  <c r="J152" i="16"/>
  <c r="G152" i="16"/>
  <c r="H152" i="16"/>
  <c r="E152" i="16"/>
  <c r="J150" i="16"/>
  <c r="G150" i="16"/>
  <c r="H150" i="16"/>
  <c r="E150" i="16"/>
  <c r="J68" i="16"/>
  <c r="G68" i="16"/>
  <c r="H68" i="16"/>
  <c r="E68" i="16"/>
  <c r="J49" i="16"/>
  <c r="G49" i="16"/>
  <c r="H49" i="16"/>
  <c r="E49" i="16"/>
  <c r="J42" i="16"/>
  <c r="G42" i="16"/>
  <c r="H42" i="16"/>
  <c r="E42" i="16"/>
  <c r="K90" i="1"/>
  <c r="L90" i="1"/>
  <c r="K164" i="1"/>
  <c r="L164" i="1"/>
  <c r="J164" i="1"/>
  <c r="G164" i="1"/>
  <c r="H164" i="1"/>
  <c r="E164" i="1"/>
  <c r="K155" i="1"/>
  <c r="L155" i="1"/>
  <c r="J155" i="1"/>
  <c r="G155" i="1"/>
  <c r="H155" i="1"/>
  <c r="E155" i="1"/>
  <c r="L148" i="1"/>
  <c r="K148" i="1"/>
  <c r="J148" i="1"/>
  <c r="G148" i="1"/>
  <c r="H148" i="1"/>
  <c r="E148" i="1"/>
  <c r="K140" i="1"/>
  <c r="L140" i="1"/>
  <c r="J140" i="1"/>
  <c r="G140" i="1"/>
  <c r="H140" i="1"/>
  <c r="E140" i="1"/>
  <c r="K137" i="1"/>
  <c r="L137" i="1"/>
  <c r="J137" i="1"/>
  <c r="G137" i="1"/>
  <c r="H137" i="1"/>
  <c r="E137" i="1"/>
  <c r="E132" i="1"/>
  <c r="E131" i="1" s="1"/>
  <c r="I192" i="1"/>
  <c r="I191" i="1"/>
  <c r="K202" i="1"/>
  <c r="L202" i="1"/>
  <c r="J202" i="1"/>
  <c r="G202" i="1"/>
  <c r="H202" i="1"/>
  <c r="E202" i="1"/>
  <c r="K118" i="1"/>
  <c r="L118" i="1"/>
  <c r="J118" i="1"/>
  <c r="G118" i="1"/>
  <c r="H118" i="1"/>
  <c r="E118" i="1"/>
  <c r="K103" i="1"/>
  <c r="L103" i="1"/>
  <c r="J103" i="1"/>
  <c r="G103" i="1"/>
  <c r="H103" i="1"/>
  <c r="E103" i="1"/>
  <c r="J90" i="1"/>
  <c r="G90" i="1"/>
  <c r="H90" i="1"/>
  <c r="E90" i="1"/>
  <c r="E70" i="1"/>
  <c r="K30" i="1"/>
  <c r="L30" i="1"/>
  <c r="L29" i="1" s="1"/>
  <c r="J30" i="1"/>
  <c r="G30" i="1"/>
  <c r="H30" i="1"/>
  <c r="E30" i="1"/>
  <c r="E29" i="1" s="1"/>
  <c r="L21" i="1"/>
  <c r="K21" i="1"/>
  <c r="J21" i="1"/>
  <c r="G21" i="1"/>
  <c r="H21" i="1"/>
  <c r="E21" i="1"/>
  <c r="E11" i="1"/>
  <c r="L7" i="1"/>
  <c r="L6" i="1" s="1"/>
  <c r="K7" i="1"/>
  <c r="J7" i="1"/>
  <c r="J6" i="1" s="1"/>
  <c r="H7" i="1"/>
  <c r="H6" i="1" s="1"/>
  <c r="E7" i="1"/>
  <c r="E6" i="1" s="1"/>
  <c r="K6" i="1"/>
  <c r="G6" i="1"/>
  <c r="I171" i="16" l="1"/>
  <c r="I7" i="1"/>
  <c r="K32" i="6"/>
  <c r="I142" i="3" l="1"/>
  <c r="F13" i="12"/>
  <c r="E13" i="12"/>
  <c r="H16" i="14"/>
  <c r="H15" i="14" s="1"/>
  <c r="F16" i="14"/>
  <c r="F15" i="14" s="1"/>
  <c r="E16" i="14"/>
  <c r="E15" i="14" s="1"/>
  <c r="E34" i="14" s="1"/>
  <c r="I7" i="14"/>
  <c r="H7" i="14"/>
  <c r="F7" i="14"/>
  <c r="E7" i="14"/>
  <c r="F6" i="14"/>
  <c r="G30" i="14"/>
  <c r="G40" i="13" l="1"/>
  <c r="F14" i="13"/>
  <c r="F22" i="13"/>
  <c r="F27" i="13"/>
  <c r="E22" i="13"/>
  <c r="E23" i="13"/>
  <c r="E27" i="13"/>
  <c r="G38" i="13"/>
  <c r="G39" i="13"/>
  <c r="F23" i="13"/>
  <c r="E16" i="12"/>
  <c r="F14" i="12"/>
  <c r="E14" i="12"/>
  <c r="C14" i="8" l="1"/>
  <c r="F40" i="15" l="1"/>
  <c r="J44" i="15"/>
  <c r="H44" i="15"/>
  <c r="I45" i="15"/>
  <c r="I46" i="15"/>
  <c r="I47" i="15"/>
  <c r="F46" i="15"/>
  <c r="F47" i="15"/>
  <c r="F45" i="15"/>
  <c r="I38" i="15" l="1"/>
  <c r="H15" i="15"/>
  <c r="I12" i="15"/>
  <c r="H11" i="15" l="1"/>
  <c r="J11" i="15"/>
  <c r="J22" i="15"/>
  <c r="J28" i="15"/>
  <c r="J31" i="15"/>
  <c r="G163" i="15"/>
  <c r="H163" i="15"/>
  <c r="H167" i="15"/>
  <c r="J167" i="15"/>
  <c r="J163" i="15"/>
  <c r="E44" i="15"/>
  <c r="E40" i="15"/>
  <c r="G44" i="15"/>
  <c r="I44" i="15" s="1"/>
  <c r="F44" i="15"/>
  <c r="F39" i="15" s="1"/>
  <c r="J162" i="15" l="1"/>
  <c r="E39" i="15"/>
  <c r="G167" i="15"/>
  <c r="E167" i="15"/>
  <c r="E163" i="15"/>
  <c r="I169" i="15"/>
  <c r="F169" i="15"/>
  <c r="E162" i="15" l="1"/>
  <c r="J142" i="15"/>
  <c r="H142" i="15"/>
  <c r="G142" i="15"/>
  <c r="E142" i="15"/>
  <c r="I143" i="15"/>
  <c r="F143" i="15"/>
  <c r="F142" i="15" s="1"/>
  <c r="J136" i="15"/>
  <c r="G108" i="15"/>
  <c r="G102" i="15"/>
  <c r="E102" i="15"/>
  <c r="F104" i="15"/>
  <c r="I104" i="15"/>
  <c r="F96" i="15"/>
  <c r="F29" i="15"/>
  <c r="F30" i="15"/>
  <c r="F24" i="15"/>
  <c r="F25" i="15"/>
  <c r="F26" i="15"/>
  <c r="F27" i="15"/>
  <c r="I16" i="15"/>
  <c r="F92" i="4"/>
  <c r="E62" i="4"/>
  <c r="E50" i="4"/>
  <c r="F46" i="4"/>
  <c r="E46" i="4"/>
  <c r="F38" i="4"/>
  <c r="E38" i="4"/>
  <c r="F30" i="4"/>
  <c r="E30" i="4"/>
  <c r="E25" i="4"/>
  <c r="F25" i="4"/>
  <c r="F22" i="4"/>
  <c r="E22" i="4"/>
  <c r="E21" i="4"/>
  <c r="F13" i="4"/>
  <c r="F18" i="4"/>
  <c r="F9" i="4"/>
  <c r="F21" i="4"/>
  <c r="F99" i="4"/>
  <c r="E99" i="4"/>
  <c r="F89" i="4"/>
  <c r="E89" i="4"/>
  <c r="E92" i="4"/>
  <c r="F93" i="4"/>
  <c r="G97" i="4"/>
  <c r="F97" i="4"/>
  <c r="E81" i="4"/>
  <c r="G91" i="4"/>
  <c r="E86" i="4"/>
  <c r="E85" i="4" s="1"/>
  <c r="F59" i="4"/>
  <c r="F72" i="4"/>
  <c r="F57" i="4"/>
  <c r="F60" i="4"/>
  <c r="F63" i="4"/>
  <c r="F68" i="4"/>
  <c r="F70" i="4"/>
  <c r="F73" i="4"/>
  <c r="F48" i="4"/>
  <c r="F55" i="4"/>
  <c r="F54" i="4" s="1"/>
  <c r="E26" i="4"/>
  <c r="F26" i="4"/>
  <c r="F43" i="4"/>
  <c r="G44" i="4"/>
  <c r="G24" i="4"/>
  <c r="I28" i="16"/>
  <c r="E97" i="4"/>
  <c r="G101" i="15" l="1"/>
  <c r="I142" i="15"/>
  <c r="F67" i="4"/>
  <c r="F42" i="4"/>
  <c r="E60" i="4"/>
  <c r="E59" i="4" s="1"/>
  <c r="E43" i="4"/>
  <c r="E42" i="4" s="1"/>
  <c r="E14" i="4"/>
  <c r="F14" i="4"/>
  <c r="J30" i="7"/>
  <c r="I150" i="1"/>
  <c r="G42" i="4" l="1"/>
  <c r="G43" i="4"/>
  <c r="G14" i="4"/>
  <c r="I36" i="7"/>
  <c r="J36" i="7" s="1"/>
  <c r="H36" i="7"/>
  <c r="G11" i="9" l="1"/>
  <c r="H22" i="9"/>
  <c r="E22" i="9"/>
  <c r="J14" i="9"/>
  <c r="I14" i="9"/>
  <c r="J15" i="9"/>
  <c r="I15" i="9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03" i="16"/>
  <c r="I304" i="16"/>
  <c r="I305" i="16"/>
  <c r="I306" i="16"/>
  <c r="I307" i="16"/>
  <c r="I308" i="16"/>
  <c r="I309" i="16"/>
  <c r="I310" i="16"/>
  <c r="I311" i="16"/>
  <c r="I312" i="16"/>
  <c r="I313" i="16"/>
  <c r="I277" i="16"/>
  <c r="I278" i="16"/>
  <c r="I279" i="16"/>
  <c r="I280" i="16"/>
  <c r="I281" i="16"/>
  <c r="I282" i="16"/>
  <c r="I283" i="16"/>
  <c r="I276" i="16"/>
  <c r="I265" i="16"/>
  <c r="I266" i="16"/>
  <c r="I267" i="16"/>
  <c r="I268" i="16"/>
  <c r="I269" i="16"/>
  <c r="I270" i="16"/>
  <c r="I271" i="16"/>
  <c r="I273" i="16"/>
  <c r="I254" i="16"/>
  <c r="I255" i="16"/>
  <c r="I256" i="16"/>
  <c r="I257" i="16"/>
  <c r="I258" i="16"/>
  <c r="I259" i="16"/>
  <c r="I260" i="16"/>
  <c r="I261" i="16"/>
  <c r="I262" i="16"/>
  <c r="I263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25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08" i="16"/>
  <c r="I209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167" i="16"/>
  <c r="I168" i="16"/>
  <c r="I169" i="16"/>
  <c r="I170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10" i="16"/>
  <c r="I108" i="16"/>
  <c r="I66" i="16"/>
  <c r="I64" i="16"/>
  <c r="I63" i="16"/>
  <c r="I29" i="16"/>
  <c r="I16" i="16"/>
  <c r="I15" i="16"/>
  <c r="J11" i="9"/>
  <c r="I11" i="9"/>
  <c r="G14" i="9"/>
  <c r="F14" i="9"/>
  <c r="G15" i="9"/>
  <c r="F15" i="9"/>
  <c r="G16" i="9"/>
  <c r="G10" i="9"/>
  <c r="F10" i="9"/>
  <c r="F11" i="9"/>
  <c r="G12" i="9"/>
  <c r="I31" i="1"/>
  <c r="I32" i="1"/>
  <c r="I34" i="1"/>
  <c r="I35" i="1"/>
  <c r="I36" i="1"/>
  <c r="I127" i="1"/>
  <c r="I135" i="1"/>
  <c r="I188" i="1"/>
  <c r="I208" i="1"/>
  <c r="H10" i="9"/>
  <c r="H11" i="9"/>
  <c r="H14" i="9"/>
  <c r="H15" i="9"/>
  <c r="E14" i="9"/>
  <c r="E15" i="9"/>
  <c r="E10" i="9"/>
  <c r="E11" i="9"/>
  <c r="I197" i="1"/>
  <c r="I16" i="1"/>
  <c r="I10" i="1"/>
  <c r="I109" i="3"/>
  <c r="I104" i="3"/>
  <c r="I89" i="3"/>
  <c r="I76" i="3"/>
  <c r="J98" i="3"/>
  <c r="I68" i="3"/>
  <c r="H68" i="3"/>
  <c r="I25" i="3"/>
  <c r="H25" i="3"/>
  <c r="I18" i="3"/>
  <c r="H18" i="3"/>
  <c r="I9" i="3"/>
  <c r="H9" i="3"/>
  <c r="H8" i="3" s="1"/>
  <c r="J112" i="3"/>
  <c r="J113" i="3"/>
  <c r="J114" i="3"/>
  <c r="J115" i="3"/>
  <c r="J116" i="3"/>
  <c r="J111" i="3"/>
  <c r="J101" i="3"/>
  <c r="J100" i="3"/>
  <c r="J99" i="3"/>
  <c r="G347" i="16"/>
  <c r="E347" i="16"/>
  <c r="G324" i="16"/>
  <c r="H52" i="3"/>
  <c r="I52" i="3"/>
  <c r="J52" i="3" s="1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54" i="3"/>
  <c r="I140" i="16"/>
  <c r="I141" i="16"/>
  <c r="I142" i="16"/>
  <c r="I143" i="16"/>
  <c r="I144" i="16"/>
  <c r="I145" i="16"/>
  <c r="I146" i="16"/>
  <c r="J33" i="3"/>
  <c r="J34" i="3"/>
  <c r="J35" i="3"/>
  <c r="J36" i="3"/>
  <c r="J37" i="3"/>
  <c r="J38" i="3"/>
  <c r="J39" i="3"/>
  <c r="J32" i="3"/>
  <c r="F46" i="3"/>
  <c r="G31" i="3"/>
  <c r="I8" i="3"/>
  <c r="H76" i="3"/>
  <c r="J86" i="3"/>
  <c r="H89" i="3"/>
  <c r="H46" i="3"/>
  <c r="H41" i="3"/>
  <c r="H40" i="3" s="1"/>
  <c r="H17" i="3"/>
  <c r="J18" i="3" l="1"/>
  <c r="J25" i="3"/>
  <c r="J68" i="3"/>
  <c r="J89" i="3"/>
  <c r="J119" i="3"/>
  <c r="I117" i="3"/>
  <c r="H117" i="3"/>
  <c r="G118" i="3"/>
  <c r="F117" i="3"/>
  <c r="E117" i="3"/>
  <c r="H109" i="3"/>
  <c r="J109" i="3" s="1"/>
  <c r="F52" i="3"/>
  <c r="E52" i="3"/>
  <c r="J49" i="3"/>
  <c r="J50" i="3"/>
  <c r="J48" i="3"/>
  <c r="I46" i="3"/>
  <c r="H45" i="3"/>
  <c r="G47" i="3"/>
  <c r="F45" i="3"/>
  <c r="E46" i="3"/>
  <c r="G46" i="3" s="1"/>
  <c r="I41" i="3"/>
  <c r="J41" i="3" s="1"/>
  <c r="I30" i="3"/>
  <c r="H30" i="3"/>
  <c r="H24" i="3" s="1"/>
  <c r="F30" i="3"/>
  <c r="F25" i="3"/>
  <c r="E25" i="3"/>
  <c r="E30" i="3"/>
  <c r="H32" i="6"/>
  <c r="I32" i="6"/>
  <c r="J32" i="6"/>
  <c r="K7" i="6"/>
  <c r="K8" i="6"/>
  <c r="K9" i="6"/>
  <c r="K12" i="6"/>
  <c r="K13" i="6"/>
  <c r="K14" i="6"/>
  <c r="K15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6" i="6"/>
  <c r="G32" i="6"/>
  <c r="H31" i="6"/>
  <c r="H27" i="6"/>
  <c r="H21" i="6"/>
  <c r="H6" i="6"/>
  <c r="F7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F23" i="6"/>
  <c r="H23" i="6"/>
  <c r="F22" i="6"/>
  <c r="H22" i="6"/>
  <c r="H24" i="6"/>
  <c r="H25" i="6"/>
  <c r="H28" i="6"/>
  <c r="F29" i="6"/>
  <c r="H29" i="6"/>
  <c r="D26" i="5"/>
  <c r="E26" i="5"/>
  <c r="J30" i="3" l="1"/>
  <c r="I45" i="3"/>
  <c r="J46" i="3"/>
  <c r="J117" i="3"/>
  <c r="G117" i="3"/>
  <c r="E24" i="3"/>
  <c r="G52" i="3"/>
  <c r="J45" i="3"/>
  <c r="G25" i="3"/>
  <c r="E45" i="3"/>
  <c r="G45" i="3" s="1"/>
  <c r="G30" i="3"/>
  <c r="F26" i="6"/>
  <c r="F32" i="6" s="1"/>
  <c r="H25" i="5"/>
  <c r="H20" i="5"/>
  <c r="G26" i="5"/>
  <c r="G73" i="10" l="1"/>
  <c r="G16" i="10"/>
  <c r="G12" i="10"/>
  <c r="G113" i="10"/>
  <c r="G166" i="10"/>
  <c r="G152" i="10"/>
  <c r="G171" i="10"/>
  <c r="G150" i="10"/>
  <c r="G130" i="10"/>
  <c r="G111" i="10"/>
  <c r="G108" i="10"/>
  <c r="G105" i="10"/>
  <c r="G99" i="10"/>
  <c r="G97" i="10"/>
  <c r="G83" i="10"/>
  <c r="G78" i="10"/>
  <c r="G74" i="10"/>
  <c r="G71" i="10"/>
  <c r="G70" i="10" s="1"/>
  <c r="G68" i="10"/>
  <c r="G65" i="10"/>
  <c r="G48" i="10"/>
  <c r="G50" i="10"/>
  <c r="G58" i="10"/>
  <c r="G26" i="10"/>
  <c r="G25" i="10" s="1"/>
  <c r="F50" i="10"/>
  <c r="F83" i="10"/>
  <c r="F130" i="10"/>
  <c r="F152" i="10"/>
  <c r="H165" i="10"/>
  <c r="F113" i="10"/>
  <c r="H164" i="10"/>
  <c r="F58" i="10"/>
  <c r="H162" i="10"/>
  <c r="F48" i="10"/>
  <c r="H49" i="10"/>
  <c r="H48" i="10" s="1"/>
  <c r="H32" i="10"/>
  <c r="G29" i="10"/>
  <c r="F31" i="10"/>
  <c r="H31" i="10" s="1"/>
  <c r="H163" i="10"/>
  <c r="F150" i="10"/>
  <c r="H151" i="10"/>
  <c r="H150" i="10" s="1"/>
  <c r="H147" i="10"/>
  <c r="F171" i="10"/>
  <c r="H167" i="10"/>
  <c r="F47" i="10" l="1"/>
  <c r="G64" i="10"/>
  <c r="G47" i="10"/>
  <c r="G46" i="10"/>
  <c r="G11" i="10"/>
  <c r="G10" i="10" s="1"/>
  <c r="G149" i="10"/>
  <c r="G148" i="10" s="1"/>
  <c r="F30" i="10"/>
  <c r="F166" i="10"/>
  <c r="F149" i="10" s="1"/>
  <c r="F148" i="10" s="1"/>
  <c r="H170" i="10"/>
  <c r="H161" i="10"/>
  <c r="F78" i="10"/>
  <c r="F74" i="10"/>
  <c r="H75" i="10"/>
  <c r="H73" i="10" s="1"/>
  <c r="F73" i="10"/>
  <c r="F71" i="10"/>
  <c r="F70" i="10" s="1"/>
  <c r="H72" i="10"/>
  <c r="H71" i="10" s="1"/>
  <c r="H70" i="10" s="1"/>
  <c r="F27" i="10"/>
  <c r="F26" i="10" s="1"/>
  <c r="H20" i="10"/>
  <c r="F12" i="10"/>
  <c r="H14" i="10"/>
  <c r="H139" i="10"/>
  <c r="H19" i="10"/>
  <c r="F65" i="10"/>
  <c r="H160" i="10"/>
  <c r="F68" i="10"/>
  <c r="H169" i="10"/>
  <c r="H159" i="10"/>
  <c r="F97" i="10"/>
  <c r="H98" i="10"/>
  <c r="H97" i="10" s="1"/>
  <c r="H88" i="10"/>
  <c r="H158" i="10"/>
  <c r="H30" i="10" l="1"/>
  <c r="F29" i="10"/>
  <c r="H29" i="10" s="1"/>
  <c r="H74" i="10"/>
  <c r="H101" i="10"/>
  <c r="F99" i="10"/>
  <c r="H66" i="10"/>
  <c r="H65" i="10" s="1"/>
  <c r="H54" i="10"/>
  <c r="G44" i="10"/>
  <c r="G43" i="10" s="1"/>
  <c r="G42" i="10" s="1"/>
  <c r="F44" i="10"/>
  <c r="F43" i="10" s="1"/>
  <c r="F42" i="10" s="1"/>
  <c r="H45" i="10"/>
  <c r="H44" i="10" s="1"/>
  <c r="H43" i="10" s="1"/>
  <c r="H157" i="10"/>
  <c r="F35" i="10"/>
  <c r="H168" i="10"/>
  <c r="H156" i="10"/>
  <c r="H9" i="10"/>
  <c r="F8" i="10"/>
  <c r="F7" i="10" s="1"/>
  <c r="F6" i="10" s="1"/>
  <c r="H153" i="10"/>
  <c r="H155" i="10"/>
  <c r="H61" i="10"/>
  <c r="H154" i="10"/>
  <c r="H23" i="10"/>
  <c r="H93" i="10"/>
  <c r="H80" i="10"/>
  <c r="H171" i="10" l="1"/>
  <c r="H166" i="10"/>
  <c r="H8" i="10"/>
  <c r="H152" i="10"/>
  <c r="H7" i="10" l="1"/>
  <c r="H6" i="10"/>
  <c r="J529" i="16"/>
  <c r="G529" i="16"/>
  <c r="H529" i="16"/>
  <c r="E529" i="16"/>
  <c r="I530" i="16"/>
  <c r="J539" i="16"/>
  <c r="G539" i="16"/>
  <c r="H539" i="16"/>
  <c r="E539" i="16"/>
  <c r="I504" i="16"/>
  <c r="I507" i="16"/>
  <c r="I506" i="16"/>
  <c r="I505" i="16"/>
  <c r="I509" i="16"/>
  <c r="I510" i="16"/>
  <c r="I513" i="16"/>
  <c r="I511" i="16"/>
  <c r="I514" i="16"/>
  <c r="I512" i="16"/>
  <c r="J518" i="16"/>
  <c r="G518" i="16"/>
  <c r="H518" i="16"/>
  <c r="E518" i="16"/>
  <c r="I520" i="16"/>
  <c r="I521" i="16"/>
  <c r="G459" i="16"/>
  <c r="G452" i="16"/>
  <c r="J452" i="16"/>
  <c r="H452" i="16"/>
  <c r="E452" i="16"/>
  <c r="I494" i="16"/>
  <c r="I495" i="16"/>
  <c r="I493" i="16"/>
  <c r="J477" i="16"/>
  <c r="H477" i="16"/>
  <c r="G477" i="16"/>
  <c r="I478" i="16"/>
  <c r="E477" i="16"/>
  <c r="I456" i="16"/>
  <c r="J492" i="16"/>
  <c r="G492" i="16"/>
  <c r="H492" i="16"/>
  <c r="E492" i="16"/>
  <c r="E487" i="16"/>
  <c r="J487" i="16"/>
  <c r="G487" i="16"/>
  <c r="H487" i="16"/>
  <c r="J459" i="16"/>
  <c r="H459" i="16"/>
  <c r="E459" i="16"/>
  <c r="I453" i="16"/>
  <c r="E446" i="16"/>
  <c r="G448" i="16"/>
  <c r="H448" i="16"/>
  <c r="E448" i="16"/>
  <c r="F449" i="16"/>
  <c r="J448" i="16"/>
  <c r="I450" i="16"/>
  <c r="I448" i="16" s="1"/>
  <c r="H433" i="16"/>
  <c r="J433" i="16"/>
  <c r="G433" i="16"/>
  <c r="E433" i="16"/>
  <c r="I435" i="16"/>
  <c r="I425" i="16"/>
  <c r="I409" i="16"/>
  <c r="F409" i="16"/>
  <c r="F450" i="16"/>
  <c r="J413" i="16"/>
  <c r="G413" i="16"/>
  <c r="H413" i="16"/>
  <c r="E413" i="16"/>
  <c r="H322" i="16"/>
  <c r="I377" i="16"/>
  <c r="F377" i="16"/>
  <c r="F376" i="16" s="1"/>
  <c r="G342" i="16"/>
  <c r="I325" i="16"/>
  <c r="E342" i="16"/>
  <c r="J324" i="16"/>
  <c r="H324" i="16"/>
  <c r="E324" i="16"/>
  <c r="F335" i="16"/>
  <c r="F336" i="16"/>
  <c r="F337" i="16"/>
  <c r="F338" i="16"/>
  <c r="F333" i="16"/>
  <c r="F326" i="16"/>
  <c r="F327" i="16"/>
  <c r="F325" i="16"/>
  <c r="I318" i="16"/>
  <c r="I317" i="16"/>
  <c r="I316" i="16"/>
  <c r="J314" i="16"/>
  <c r="G314" i="16"/>
  <c r="H314" i="16"/>
  <c r="F316" i="16"/>
  <c r="F317" i="16"/>
  <c r="F318" i="16"/>
  <c r="F319" i="16"/>
  <c r="F320" i="16"/>
  <c r="F315" i="16"/>
  <c r="F314" i="16" s="1"/>
  <c r="E314" i="16"/>
  <c r="J294" i="16"/>
  <c r="H294" i="16"/>
  <c r="G294" i="16"/>
  <c r="E294" i="16"/>
  <c r="H186" i="16"/>
  <c r="J186" i="16"/>
  <c r="G186" i="16"/>
  <c r="E186" i="16"/>
  <c r="F502" i="16" l="1"/>
  <c r="I314" i="16"/>
  <c r="E528" i="16"/>
  <c r="I518" i="16"/>
  <c r="I294" i="16"/>
  <c r="I529" i="16"/>
  <c r="F448" i="16"/>
  <c r="I492" i="16"/>
  <c r="I459" i="16"/>
  <c r="F196" i="16"/>
  <c r="F195" i="16"/>
  <c r="H179" i="16"/>
  <c r="J179" i="16"/>
  <c r="G179" i="16"/>
  <c r="E179" i="16"/>
  <c r="F161" i="16"/>
  <c r="F149" i="16"/>
  <c r="F148" i="16" s="1"/>
  <c r="G148" i="16"/>
  <c r="H148" i="16"/>
  <c r="I148" i="16"/>
  <c r="J148" i="16"/>
  <c r="E148" i="16"/>
  <c r="I135" i="16"/>
  <c r="J138" i="16"/>
  <c r="H138" i="16"/>
  <c r="G138" i="16"/>
  <c r="E138" i="16"/>
  <c r="F143" i="16"/>
  <c r="I139" i="16"/>
  <c r="F140" i="16"/>
  <c r="F141" i="16"/>
  <c r="F142" i="16"/>
  <c r="F144" i="16"/>
  <c r="F145" i="16"/>
  <c r="F146" i="16"/>
  <c r="F139" i="16"/>
  <c r="J127" i="16"/>
  <c r="G127" i="16"/>
  <c r="H127" i="16"/>
  <c r="E127" i="16"/>
  <c r="I131" i="16"/>
  <c r="I130" i="16"/>
  <c r="F131" i="16"/>
  <c r="F130" i="16"/>
  <c r="G109" i="16"/>
  <c r="I103" i="16"/>
  <c r="I100" i="16"/>
  <c r="F100" i="16"/>
  <c r="F103" i="16"/>
  <c r="F88" i="16"/>
  <c r="G34" i="16"/>
  <c r="H34" i="16"/>
  <c r="E34" i="16"/>
  <c r="J34" i="16"/>
  <c r="E30" i="16"/>
  <c r="I30" i="16"/>
  <c r="G30" i="16"/>
  <c r="H30" i="16"/>
  <c r="J30" i="16"/>
  <c r="J26" i="16"/>
  <c r="G26" i="16"/>
  <c r="H26" i="16"/>
  <c r="E26" i="16"/>
  <c r="H18" i="16"/>
  <c r="G18" i="16"/>
  <c r="G17" i="16" s="1"/>
  <c r="J18" i="16"/>
  <c r="E18" i="16"/>
  <c r="E17" i="16" s="1"/>
  <c r="F138" i="16" l="1"/>
  <c r="H70" i="1" l="1"/>
  <c r="G70" i="1"/>
  <c r="E195" i="1"/>
  <c r="K207" i="1"/>
  <c r="L207" i="1"/>
  <c r="J207" i="1"/>
  <c r="G207" i="1"/>
  <c r="H207" i="1"/>
  <c r="E207" i="1"/>
  <c r="G190" i="1"/>
  <c r="K190" i="1"/>
  <c r="I213" i="1"/>
  <c r="F205" i="1"/>
  <c r="G205" i="1"/>
  <c r="H205" i="1"/>
  <c r="E205" i="1"/>
  <c r="K199" i="1"/>
  <c r="L199" i="1"/>
  <c r="J199" i="1"/>
  <c r="G199" i="1"/>
  <c r="H199" i="1"/>
  <c r="E199" i="1"/>
  <c r="F200" i="1"/>
  <c r="G197" i="1"/>
  <c r="H197" i="1"/>
  <c r="J197" i="1"/>
  <c r="K197" i="1"/>
  <c r="L197" i="1"/>
  <c r="E197" i="1"/>
  <c r="F198" i="1"/>
  <c r="F197" i="1" s="1"/>
  <c r="G195" i="1"/>
  <c r="H195" i="1"/>
  <c r="J195" i="1"/>
  <c r="K195" i="1"/>
  <c r="L195" i="1"/>
  <c r="F196" i="1"/>
  <c r="F195" i="1" s="1"/>
  <c r="E190" i="1"/>
  <c r="F188" i="1"/>
  <c r="G188" i="1"/>
  <c r="H188" i="1"/>
  <c r="J188" i="1"/>
  <c r="K188" i="1"/>
  <c r="L188" i="1"/>
  <c r="E188" i="1"/>
  <c r="J170" i="1"/>
  <c r="G170" i="1"/>
  <c r="H170" i="1"/>
  <c r="K184" i="1"/>
  <c r="L184" i="1"/>
  <c r="J184" i="1"/>
  <c r="G184" i="1"/>
  <c r="H184" i="1"/>
  <c r="E184" i="1"/>
  <c r="I186" i="1"/>
  <c r="I185" i="1"/>
  <c r="F186" i="1"/>
  <c r="F185" i="1"/>
  <c r="K170" i="1"/>
  <c r="L170" i="1"/>
  <c r="G174" i="1"/>
  <c r="H174" i="1"/>
  <c r="J174" i="1"/>
  <c r="G179" i="1"/>
  <c r="H179" i="1"/>
  <c r="E179" i="1"/>
  <c r="F181" i="1"/>
  <c r="L174" i="1"/>
  <c r="G182" i="1"/>
  <c r="H182" i="1"/>
  <c r="E182" i="1"/>
  <c r="F183" i="1"/>
  <c r="K179" i="1"/>
  <c r="K174" i="1"/>
  <c r="F176" i="1"/>
  <c r="F177" i="1"/>
  <c r="F178" i="1"/>
  <c r="F180" i="1"/>
  <c r="F191" i="1"/>
  <c r="F192" i="1"/>
  <c r="F201" i="1"/>
  <c r="F203" i="1"/>
  <c r="F202" i="1" s="1"/>
  <c r="F207" i="1"/>
  <c r="E212" i="1"/>
  <c r="E214" i="1"/>
  <c r="I176" i="1"/>
  <c r="I175" i="1"/>
  <c r="E170" i="1"/>
  <c r="F172" i="1"/>
  <c r="F171" i="1"/>
  <c r="F168" i="1"/>
  <c r="J163" i="1"/>
  <c r="H163" i="1"/>
  <c r="E163" i="1"/>
  <c r="F165" i="1"/>
  <c r="F164" i="1" s="1"/>
  <c r="E135" i="1"/>
  <c r="E143" i="1"/>
  <c r="E146" i="1"/>
  <c r="E151" i="1"/>
  <c r="E159" i="1"/>
  <c r="E161" i="1"/>
  <c r="E167" i="1"/>
  <c r="E166" i="1" s="1"/>
  <c r="F161" i="1"/>
  <c r="G161" i="1"/>
  <c r="H161" i="1"/>
  <c r="J161" i="1"/>
  <c r="K161" i="1"/>
  <c r="L161" i="1"/>
  <c r="I161" i="1"/>
  <c r="K126" i="1"/>
  <c r="J151" i="1"/>
  <c r="H151" i="1"/>
  <c r="G151" i="1"/>
  <c r="I149" i="1"/>
  <c r="K143" i="1"/>
  <c r="H143" i="1"/>
  <c r="L143" i="1"/>
  <c r="J143" i="1"/>
  <c r="G143" i="1"/>
  <c r="F133" i="1"/>
  <c r="F132" i="1" s="1"/>
  <c r="F131" i="1" s="1"/>
  <c r="J132" i="1"/>
  <c r="J131" i="1" s="1"/>
  <c r="K132" i="1"/>
  <c r="K131" i="1" s="1"/>
  <c r="L132" i="1"/>
  <c r="L131" i="1" s="1"/>
  <c r="I132" i="1"/>
  <c r="I131" i="1" s="1"/>
  <c r="G132" i="1"/>
  <c r="G131" i="1" s="1"/>
  <c r="H132" i="1"/>
  <c r="H131" i="1" s="1"/>
  <c r="G126" i="1"/>
  <c r="F179" i="1" l="1"/>
  <c r="I137" i="1"/>
  <c r="I174" i="1"/>
  <c r="I170" i="1"/>
  <c r="E187" i="1"/>
  <c r="I207" i="1"/>
  <c r="E211" i="1"/>
  <c r="I199" i="1"/>
  <c r="I140" i="1"/>
  <c r="I143" i="1"/>
  <c r="I179" i="1"/>
  <c r="I184" i="1"/>
  <c r="I70" i="1"/>
  <c r="F204" i="1"/>
  <c r="F199" i="1"/>
  <c r="F184" i="1"/>
  <c r="H169" i="1"/>
  <c r="E204" i="1"/>
  <c r="G169" i="1"/>
  <c r="F190" i="1"/>
  <c r="F174" i="1"/>
  <c r="F182" i="1"/>
  <c r="G135" i="1"/>
  <c r="H135" i="1"/>
  <c r="J135" i="1"/>
  <c r="K135" i="1"/>
  <c r="L135" i="1"/>
  <c r="J146" i="1"/>
  <c r="J159" i="1"/>
  <c r="J167" i="1"/>
  <c r="J166" i="1" s="1"/>
  <c r="J179" i="1"/>
  <c r="J182" i="1"/>
  <c r="J190" i="1"/>
  <c r="J204" i="1"/>
  <c r="J212" i="1"/>
  <c r="J214" i="1"/>
  <c r="F128" i="1"/>
  <c r="H111" i="1"/>
  <c r="G111" i="1"/>
  <c r="K111" i="1"/>
  <c r="L111" i="1"/>
  <c r="J111" i="1"/>
  <c r="E111" i="1"/>
  <c r="F113" i="1"/>
  <c r="F114" i="1"/>
  <c r="F115" i="1"/>
  <c r="F116" i="1"/>
  <c r="F117" i="1"/>
  <c r="F112" i="1"/>
  <c r="F123" i="1"/>
  <c r="H99" i="1"/>
  <c r="F105" i="1"/>
  <c r="F97" i="1"/>
  <c r="F96" i="1"/>
  <c r="H79" i="1"/>
  <c r="J79" i="1"/>
  <c r="F89" i="1"/>
  <c r="F80" i="1"/>
  <c r="L79" i="1"/>
  <c r="K79" i="1"/>
  <c r="G79" i="1"/>
  <c r="E79" i="1"/>
  <c r="F85" i="1"/>
  <c r="F88" i="1"/>
  <c r="F86" i="1"/>
  <c r="F81" i="1"/>
  <c r="F82" i="1"/>
  <c r="F83" i="1"/>
  <c r="F84" i="1"/>
  <c r="F87" i="1"/>
  <c r="K70" i="1"/>
  <c r="L70" i="1"/>
  <c r="J70" i="1"/>
  <c r="J187" i="1" l="1"/>
  <c r="F187" i="1"/>
  <c r="I169" i="1"/>
  <c r="I79" i="1"/>
  <c r="I111" i="1"/>
  <c r="J211" i="1"/>
  <c r="J169" i="1"/>
  <c r="J134" i="1"/>
  <c r="F79" i="1"/>
  <c r="F65" i="1" l="1"/>
  <c r="E63" i="1"/>
  <c r="K63" i="1"/>
  <c r="L63" i="1"/>
  <c r="J63" i="1"/>
  <c r="G63" i="1"/>
  <c r="H63" i="1"/>
  <c r="I60" i="1"/>
  <c r="G60" i="1"/>
  <c r="H60" i="1"/>
  <c r="J60" i="1"/>
  <c r="K60" i="1"/>
  <c r="L60" i="1"/>
  <c r="E60" i="1"/>
  <c r="F61" i="1"/>
  <c r="F60" i="1" s="1"/>
  <c r="E50" i="1"/>
  <c r="E47" i="1"/>
  <c r="F56" i="1"/>
  <c r="K50" i="1"/>
  <c r="L50" i="1"/>
  <c r="J50" i="1"/>
  <c r="G50" i="1"/>
  <c r="H50" i="1"/>
  <c r="F51" i="1"/>
  <c r="F52" i="1"/>
  <c r="F53" i="1"/>
  <c r="F54" i="1"/>
  <c r="G44" i="1"/>
  <c r="G43" i="1" s="1"/>
  <c r="H44" i="1"/>
  <c r="H43" i="1" s="1"/>
  <c r="J44" i="1"/>
  <c r="J43" i="1" s="1"/>
  <c r="K44" i="1"/>
  <c r="K43" i="1" s="1"/>
  <c r="L44" i="1"/>
  <c r="L43" i="1" s="1"/>
  <c r="E44" i="1"/>
  <c r="E43" i="1" s="1"/>
  <c r="I44" i="1"/>
  <c r="I43" i="1" s="1"/>
  <c r="F45" i="1"/>
  <c r="F44" i="1" s="1"/>
  <c r="F43" i="1" s="1"/>
  <c r="I42" i="1"/>
  <c r="K29" i="1"/>
  <c r="J29" i="1"/>
  <c r="G29" i="1"/>
  <c r="F37" i="1"/>
  <c r="F42" i="1"/>
  <c r="F40" i="1"/>
  <c r="F39" i="1"/>
  <c r="F38" i="1"/>
  <c r="F36" i="1"/>
  <c r="F35" i="1"/>
  <c r="F33" i="1"/>
  <c r="G27" i="1"/>
  <c r="G26" i="1" s="1"/>
  <c r="H27" i="1"/>
  <c r="H26" i="1" s="1"/>
  <c r="I27" i="1"/>
  <c r="I26" i="1" s="1"/>
  <c r="J27" i="1"/>
  <c r="J26" i="1" s="1"/>
  <c r="K27" i="1"/>
  <c r="K26" i="1" s="1"/>
  <c r="L27" i="1"/>
  <c r="L26" i="1" s="1"/>
  <c r="E27" i="1"/>
  <c r="E26" i="1" s="1"/>
  <c r="F28" i="1"/>
  <c r="F27" i="1" s="1"/>
  <c r="F26" i="1" s="1"/>
  <c r="I21" i="1"/>
  <c r="F25" i="1"/>
  <c r="F23" i="1"/>
  <c r="F24" i="1"/>
  <c r="F22" i="1"/>
  <c r="G18" i="1"/>
  <c r="H18" i="1"/>
  <c r="J18" i="1"/>
  <c r="J17" i="1" s="1"/>
  <c r="K18" i="1"/>
  <c r="L18" i="1"/>
  <c r="E18" i="1"/>
  <c r="E17" i="1" s="1"/>
  <c r="F20" i="1"/>
  <c r="F19" i="1"/>
  <c r="K12" i="1"/>
  <c r="K11" i="1" s="1"/>
  <c r="J12" i="1"/>
  <c r="J11" i="1" s="1"/>
  <c r="L12" i="1"/>
  <c r="L11" i="1" s="1"/>
  <c r="H12" i="1"/>
  <c r="H11" i="1" s="1"/>
  <c r="G12" i="1"/>
  <c r="G11" i="1" s="1"/>
  <c r="F13" i="1"/>
  <c r="F12" i="1" s="1"/>
  <c r="F11" i="1" s="1"/>
  <c r="G15" i="1"/>
  <c r="F16" i="1"/>
  <c r="F21" i="1" l="1"/>
  <c r="I18" i="1"/>
  <c r="I30" i="1"/>
  <c r="I29" i="1" s="1"/>
  <c r="I63" i="1"/>
  <c r="G17" i="1"/>
  <c r="H17" i="1"/>
  <c r="L17" i="1"/>
  <c r="F18" i="1"/>
  <c r="K17" i="1"/>
  <c r="I50" i="1"/>
  <c r="F50" i="1"/>
  <c r="H29" i="1"/>
  <c r="F9" i="1"/>
  <c r="F10" i="1"/>
  <c r="F8" i="1"/>
  <c r="I7" i="16"/>
  <c r="F7" i="1" l="1"/>
  <c r="F6" i="1"/>
  <c r="I17" i="1"/>
  <c r="F17" i="1"/>
  <c r="I546" i="16"/>
  <c r="I545" i="16"/>
  <c r="I544" i="16"/>
  <c r="I543" i="16"/>
  <c r="I541" i="16"/>
  <c r="I540" i="16"/>
  <c r="I538" i="16"/>
  <c r="I537" i="16"/>
  <c r="I536" i="16"/>
  <c r="I535" i="16"/>
  <c r="I534" i="16"/>
  <c r="I533" i="16"/>
  <c r="I532" i="16"/>
  <c r="I531" i="16"/>
  <c r="I527" i="16"/>
  <c r="I526" i="16"/>
  <c r="I525" i="16"/>
  <c r="J524" i="16"/>
  <c r="H524" i="16"/>
  <c r="G524" i="16"/>
  <c r="E524" i="16"/>
  <c r="J522" i="16"/>
  <c r="H522" i="16"/>
  <c r="G522" i="16"/>
  <c r="E522" i="16"/>
  <c r="I519" i="16"/>
  <c r="I517" i="16"/>
  <c r="I516" i="16"/>
  <c r="J515" i="16"/>
  <c r="H515" i="16"/>
  <c r="G515" i="16"/>
  <c r="E515" i="16"/>
  <c r="I503" i="16"/>
  <c r="I500" i="16"/>
  <c r="I499" i="16"/>
  <c r="I498" i="16"/>
  <c r="I490" i="16"/>
  <c r="I489" i="16"/>
  <c r="I486" i="16"/>
  <c r="I485" i="16"/>
  <c r="I484" i="16"/>
  <c r="I483" i="16"/>
  <c r="I482" i="16"/>
  <c r="I481" i="16"/>
  <c r="F480" i="16"/>
  <c r="I479" i="16"/>
  <c r="F477" i="16"/>
  <c r="I476" i="16"/>
  <c r="I475" i="16"/>
  <c r="I474" i="16"/>
  <c r="I473" i="16"/>
  <c r="J472" i="16"/>
  <c r="H472" i="16"/>
  <c r="G472" i="16"/>
  <c r="E472" i="16"/>
  <c r="I471" i="16"/>
  <c r="J470" i="16"/>
  <c r="H470" i="16"/>
  <c r="G470" i="16"/>
  <c r="E470" i="16"/>
  <c r="I469" i="16"/>
  <c r="I468" i="16"/>
  <c r="I467" i="16"/>
  <c r="I465" i="16"/>
  <c r="I464" i="16"/>
  <c r="I463" i="16"/>
  <c r="I462" i="16"/>
  <c r="I461" i="16"/>
  <c r="I460" i="16"/>
  <c r="I458" i="16"/>
  <c r="I457" i="16"/>
  <c r="I455" i="16"/>
  <c r="I454" i="16"/>
  <c r="I447" i="16"/>
  <c r="F447" i="16"/>
  <c r="J446" i="16"/>
  <c r="H446" i="16"/>
  <c r="G446" i="16"/>
  <c r="I445" i="16"/>
  <c r="F445" i="16"/>
  <c r="F444" i="16" s="1"/>
  <c r="J444" i="16"/>
  <c r="H444" i="16"/>
  <c r="G444" i="16"/>
  <c r="E444" i="16"/>
  <c r="I443" i="16"/>
  <c r="I442" i="16"/>
  <c r="I441" i="16"/>
  <c r="I440" i="16"/>
  <c r="I439" i="16"/>
  <c r="I438" i="16"/>
  <c r="I437" i="16"/>
  <c r="I436" i="16"/>
  <c r="I434" i="16"/>
  <c r="I432" i="16"/>
  <c r="I431" i="16"/>
  <c r="I430" i="16"/>
  <c r="J429" i="16"/>
  <c r="H429" i="16"/>
  <c r="G429" i="16"/>
  <c r="E429" i="16"/>
  <c r="I428" i="16"/>
  <c r="I427" i="16"/>
  <c r="I426" i="16"/>
  <c r="I424" i="16"/>
  <c r="I423" i="16"/>
  <c r="I422" i="16"/>
  <c r="I421" i="16"/>
  <c r="I419" i="16"/>
  <c r="I418" i="16"/>
  <c r="I417" i="16"/>
  <c r="I416" i="16"/>
  <c r="I415" i="16"/>
  <c r="F415" i="16"/>
  <c r="I414" i="16"/>
  <c r="F414" i="16"/>
  <c r="F413" i="16" s="1"/>
  <c r="I412" i="16"/>
  <c r="I411" i="16"/>
  <c r="I410" i="16"/>
  <c r="F410" i="16"/>
  <c r="I408" i="16"/>
  <c r="I407" i="16"/>
  <c r="I406" i="16"/>
  <c r="I405" i="16"/>
  <c r="F405" i="16"/>
  <c r="I404" i="16"/>
  <c r="F404" i="16"/>
  <c r="I403" i="16"/>
  <c r="I402" i="16"/>
  <c r="I401" i="16"/>
  <c r="I400" i="16"/>
  <c r="I397" i="16"/>
  <c r="J396" i="16"/>
  <c r="H396" i="16"/>
  <c r="G396" i="16"/>
  <c r="F396" i="16"/>
  <c r="E396" i="16"/>
  <c r="I395" i="16"/>
  <c r="F394" i="16"/>
  <c r="J394" i="16"/>
  <c r="H394" i="16"/>
  <c r="G394" i="16"/>
  <c r="E394" i="16"/>
  <c r="I393" i="16"/>
  <c r="I392" i="16"/>
  <c r="I390" i="16"/>
  <c r="I389" i="16"/>
  <c r="I388" i="16"/>
  <c r="I387" i="16"/>
  <c r="I386" i="16"/>
  <c r="I385" i="16"/>
  <c r="I384" i="16"/>
  <c r="I383" i="16"/>
  <c r="J382" i="16"/>
  <c r="H382" i="16"/>
  <c r="G382" i="16"/>
  <c r="E382" i="16"/>
  <c r="I380" i="16"/>
  <c r="F380" i="16"/>
  <c r="I379" i="16"/>
  <c r="F379" i="16"/>
  <c r="J378" i="16"/>
  <c r="H378" i="16"/>
  <c r="G378" i="16"/>
  <c r="E378" i="16"/>
  <c r="I375" i="16"/>
  <c r="J374" i="16"/>
  <c r="H374" i="16"/>
  <c r="G374" i="16"/>
  <c r="E374" i="16"/>
  <c r="I373" i="16"/>
  <c r="F373" i="16"/>
  <c r="F372" i="16" s="1"/>
  <c r="I371" i="16"/>
  <c r="F371" i="16"/>
  <c r="I370" i="16"/>
  <c r="F370" i="16"/>
  <c r="I369" i="16"/>
  <c r="F369" i="16"/>
  <c r="I368" i="16"/>
  <c r="F368" i="16"/>
  <c r="I367" i="16"/>
  <c r="F367" i="16"/>
  <c r="I366" i="16"/>
  <c r="F366" i="16"/>
  <c r="I365" i="16"/>
  <c r="F365" i="16"/>
  <c r="I364" i="16"/>
  <c r="F364" i="16"/>
  <c r="I363" i="16"/>
  <c r="F363" i="16"/>
  <c r="I362" i="16"/>
  <c r="F362" i="16"/>
  <c r="I361" i="16"/>
  <c r="F361" i="16"/>
  <c r="I360" i="16"/>
  <c r="F360" i="16"/>
  <c r="I359" i="16"/>
  <c r="F359" i="16"/>
  <c r="I358" i="16"/>
  <c r="F358" i="16"/>
  <c r="I357" i="16"/>
  <c r="F357" i="16"/>
  <c r="I356" i="16"/>
  <c r="F356" i="16"/>
  <c r="I355" i="16"/>
  <c r="F355" i="16"/>
  <c r="I354" i="16"/>
  <c r="F354" i="16"/>
  <c r="F353" i="16" s="1"/>
  <c r="J353" i="16"/>
  <c r="H353" i="16"/>
  <c r="G353" i="16"/>
  <c r="E353" i="16"/>
  <c r="I352" i="16"/>
  <c r="F352" i="16"/>
  <c r="I351" i="16"/>
  <c r="F351" i="16"/>
  <c r="F350" i="16" s="1"/>
  <c r="J350" i="16"/>
  <c r="H350" i="16"/>
  <c r="G350" i="16"/>
  <c r="E350" i="16"/>
  <c r="I349" i="16"/>
  <c r="F349" i="16"/>
  <c r="I348" i="16"/>
  <c r="F348" i="16"/>
  <c r="F347" i="16" s="1"/>
  <c r="J347" i="16"/>
  <c r="H347" i="16"/>
  <c r="I347" i="16" s="1"/>
  <c r="I346" i="16"/>
  <c r="F346" i="16"/>
  <c r="F345" i="16" s="1"/>
  <c r="J345" i="16"/>
  <c r="H345" i="16"/>
  <c r="G345" i="16"/>
  <c r="E345" i="16"/>
  <c r="I344" i="16"/>
  <c r="F344" i="16"/>
  <c r="I343" i="16"/>
  <c r="F343" i="16"/>
  <c r="J342" i="16"/>
  <c r="H342" i="16"/>
  <c r="I341" i="16"/>
  <c r="F341" i="16"/>
  <c r="I340" i="16"/>
  <c r="F340" i="16"/>
  <c r="J339" i="16"/>
  <c r="H339" i="16"/>
  <c r="G339" i="16"/>
  <c r="E339" i="16"/>
  <c r="F334" i="16"/>
  <c r="F332" i="16"/>
  <c r="F331" i="16"/>
  <c r="F330" i="16"/>
  <c r="F329" i="16"/>
  <c r="F328" i="16"/>
  <c r="I323" i="16"/>
  <c r="F323" i="16"/>
  <c r="F322" i="16" s="1"/>
  <c r="J322" i="16"/>
  <c r="G322" i="16"/>
  <c r="E322" i="16"/>
  <c r="I320" i="16"/>
  <c r="I319" i="16"/>
  <c r="I315" i="16"/>
  <c r="F313" i="16"/>
  <c r="F312" i="16"/>
  <c r="F311" i="16"/>
  <c r="F310" i="16"/>
  <c r="F309" i="16"/>
  <c r="F308" i="16"/>
  <c r="F307" i="16"/>
  <c r="F306" i="16"/>
  <c r="F305" i="16"/>
  <c r="I302" i="16"/>
  <c r="J301" i="16"/>
  <c r="H301" i="16"/>
  <c r="G301" i="16"/>
  <c r="E301" i="16"/>
  <c r="I300" i="16"/>
  <c r="I299" i="16"/>
  <c r="I298" i="16"/>
  <c r="J297" i="16"/>
  <c r="H297" i="16"/>
  <c r="G297" i="16"/>
  <c r="E297" i="16"/>
  <c r="I292" i="16"/>
  <c r="I291" i="16"/>
  <c r="I290" i="16"/>
  <c r="I289" i="16"/>
  <c r="I288" i="16"/>
  <c r="I286" i="16"/>
  <c r="I285" i="16"/>
  <c r="I275" i="16"/>
  <c r="F257" i="16"/>
  <c r="F256" i="16"/>
  <c r="F255" i="16"/>
  <c r="F254" i="16"/>
  <c r="I253" i="16"/>
  <c r="F253" i="16"/>
  <c r="I251" i="16"/>
  <c r="F251" i="16"/>
  <c r="I250" i="16"/>
  <c r="F250" i="16"/>
  <c r="F249" i="16" s="1"/>
  <c r="J249" i="16"/>
  <c r="H249" i="16"/>
  <c r="G249" i="16"/>
  <c r="E249" i="16"/>
  <c r="I248" i="16"/>
  <c r="F248" i="16"/>
  <c r="F247" i="16" s="1"/>
  <c r="J247" i="16"/>
  <c r="H247" i="16"/>
  <c r="G247" i="16"/>
  <c r="E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J224" i="16"/>
  <c r="H224" i="16"/>
  <c r="G224" i="16"/>
  <c r="E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I211" i="16"/>
  <c r="F211" i="16"/>
  <c r="J210" i="16"/>
  <c r="J185" i="16" s="1"/>
  <c r="H210" i="16"/>
  <c r="H185" i="16" s="1"/>
  <c r="G210" i="16"/>
  <c r="G185" i="16" s="1"/>
  <c r="E210" i="16"/>
  <c r="E185" i="16" s="1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4" i="16"/>
  <c r="F193" i="16"/>
  <c r="F192" i="16"/>
  <c r="F191" i="16"/>
  <c r="F190" i="16"/>
  <c r="F189" i="16"/>
  <c r="F188" i="16"/>
  <c r="I187" i="16"/>
  <c r="F187" i="16"/>
  <c r="F184" i="16"/>
  <c r="F183" i="16" s="1"/>
  <c r="F182" i="16" s="1"/>
  <c r="J183" i="16"/>
  <c r="J182" i="16" s="1"/>
  <c r="H183" i="16"/>
  <c r="H182" i="16" s="1"/>
  <c r="G183" i="16"/>
  <c r="G182" i="16" s="1"/>
  <c r="E183" i="16"/>
  <c r="E182" i="16" s="1"/>
  <c r="I181" i="16"/>
  <c r="F179" i="16"/>
  <c r="F178" i="16" s="1"/>
  <c r="J178" i="16"/>
  <c r="G178" i="16"/>
  <c r="E178" i="16"/>
  <c r="I177" i="16"/>
  <c r="F177" i="16"/>
  <c r="I176" i="16"/>
  <c r="F176" i="16"/>
  <c r="I175" i="16"/>
  <c r="F175" i="16"/>
  <c r="I174" i="16"/>
  <c r="F174" i="16"/>
  <c r="F173" i="16" s="1"/>
  <c r="I172" i="16"/>
  <c r="F172" i="16"/>
  <c r="F171" i="16" s="1"/>
  <c r="F170" i="16"/>
  <c r="F169" i="16"/>
  <c r="F168" i="16"/>
  <c r="F167" i="16"/>
  <c r="J166" i="16"/>
  <c r="H166" i="16"/>
  <c r="G166" i="16"/>
  <c r="E166" i="16"/>
  <c r="F165" i="16"/>
  <c r="F164" i="16"/>
  <c r="F163" i="16"/>
  <c r="F162" i="16"/>
  <c r="F160" i="16"/>
  <c r="F159" i="16"/>
  <c r="F158" i="16"/>
  <c r="F157" i="16"/>
  <c r="F156" i="16"/>
  <c r="F155" i="16"/>
  <c r="F154" i="16"/>
  <c r="I153" i="16"/>
  <c r="F153" i="16"/>
  <c r="F152" i="16" s="1"/>
  <c r="I151" i="16"/>
  <c r="F151" i="16"/>
  <c r="F150" i="16" s="1"/>
  <c r="I137" i="16"/>
  <c r="I136" i="16"/>
  <c r="J134" i="16"/>
  <c r="J133" i="16" s="1"/>
  <c r="H134" i="16"/>
  <c r="H133" i="16" s="1"/>
  <c r="G134" i="16"/>
  <c r="G133" i="16" s="1"/>
  <c r="F134" i="16"/>
  <c r="F133" i="16" s="1"/>
  <c r="E134" i="16"/>
  <c r="E133" i="16" s="1"/>
  <c r="I132" i="16"/>
  <c r="F132" i="16"/>
  <c r="I129" i="16"/>
  <c r="F129" i="16"/>
  <c r="I128" i="16"/>
  <c r="F128" i="16"/>
  <c r="F127" i="16" s="1"/>
  <c r="I126" i="16"/>
  <c r="F126" i="16"/>
  <c r="I125" i="16"/>
  <c r="F125" i="16"/>
  <c r="I124" i="16"/>
  <c r="F124" i="16"/>
  <c r="I123" i="16"/>
  <c r="F123" i="16"/>
  <c r="I122" i="16"/>
  <c r="F122" i="16"/>
  <c r="I121" i="16"/>
  <c r="F121" i="16"/>
  <c r="I120" i="16"/>
  <c r="F120" i="16"/>
  <c r="I119" i="16"/>
  <c r="F119" i="16"/>
  <c r="I118" i="16"/>
  <c r="F118" i="16"/>
  <c r="I117" i="16"/>
  <c r="F117" i="16"/>
  <c r="I116" i="16"/>
  <c r="F116" i="16"/>
  <c r="I115" i="16"/>
  <c r="F115" i="16"/>
  <c r="I114" i="16"/>
  <c r="F114" i="16"/>
  <c r="I113" i="16"/>
  <c r="F113" i="16"/>
  <c r="I112" i="16"/>
  <c r="F112" i="16"/>
  <c r="I111" i="16"/>
  <c r="F111" i="16"/>
  <c r="F110" i="16"/>
  <c r="F109" i="16" s="1"/>
  <c r="J109" i="16"/>
  <c r="H109" i="16"/>
  <c r="E109" i="16"/>
  <c r="F108" i="16"/>
  <c r="I107" i="16"/>
  <c r="F107" i="16"/>
  <c r="I106" i="16"/>
  <c r="F106" i="16"/>
  <c r="I105" i="16"/>
  <c r="F105" i="16"/>
  <c r="F104" i="16" s="1"/>
  <c r="J104" i="16"/>
  <c r="H104" i="16"/>
  <c r="G104" i="16"/>
  <c r="E104" i="16"/>
  <c r="I102" i="16"/>
  <c r="F102" i="16"/>
  <c r="I101" i="16"/>
  <c r="F101" i="16"/>
  <c r="I99" i="16"/>
  <c r="F99" i="16"/>
  <c r="I98" i="16"/>
  <c r="F98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I91" i="16"/>
  <c r="F91" i="16"/>
  <c r="I90" i="16"/>
  <c r="F90" i="16"/>
  <c r="I89" i="16"/>
  <c r="F89" i="16"/>
  <c r="I88" i="16"/>
  <c r="I87" i="16"/>
  <c r="F87" i="16"/>
  <c r="I86" i="16"/>
  <c r="F86" i="16"/>
  <c r="I85" i="16"/>
  <c r="F85" i="16"/>
  <c r="I84" i="16"/>
  <c r="F84" i="16"/>
  <c r="I83" i="16"/>
  <c r="I82" i="16"/>
  <c r="I81" i="16"/>
  <c r="I79" i="16"/>
  <c r="I78" i="16"/>
  <c r="I77" i="16"/>
  <c r="I76" i="16"/>
  <c r="I75" i="16"/>
  <c r="I74" i="16"/>
  <c r="J73" i="16"/>
  <c r="H73" i="16"/>
  <c r="G73" i="16"/>
  <c r="E73" i="16"/>
  <c r="I71" i="16"/>
  <c r="I70" i="16"/>
  <c r="I69" i="16"/>
  <c r="J65" i="16"/>
  <c r="H65" i="16"/>
  <c r="G65" i="16"/>
  <c r="E65" i="16"/>
  <c r="J62" i="16"/>
  <c r="J61" i="16" s="1"/>
  <c r="H62" i="16"/>
  <c r="G62" i="16"/>
  <c r="G61" i="16" s="1"/>
  <c r="E62" i="16"/>
  <c r="I60" i="16"/>
  <c r="I59" i="16"/>
  <c r="I58" i="16"/>
  <c r="I57" i="16"/>
  <c r="I56" i="16"/>
  <c r="I55" i="16"/>
  <c r="I54" i="16"/>
  <c r="I53" i="16"/>
  <c r="I52" i="16"/>
  <c r="I51" i="16"/>
  <c r="I50" i="16"/>
  <c r="I48" i="16"/>
  <c r="J47" i="16"/>
  <c r="H47" i="16"/>
  <c r="G47" i="16"/>
  <c r="E47" i="16"/>
  <c r="I44" i="16"/>
  <c r="I43" i="16"/>
  <c r="J41" i="16"/>
  <c r="H41" i="16"/>
  <c r="G41" i="16"/>
  <c r="E41" i="16"/>
  <c r="I39" i="16"/>
  <c r="I38" i="16"/>
  <c r="I37" i="16"/>
  <c r="I36" i="16"/>
  <c r="I35" i="16"/>
  <c r="I33" i="16"/>
  <c r="J32" i="16"/>
  <c r="J25" i="16" s="1"/>
  <c r="H32" i="16"/>
  <c r="H25" i="16" s="1"/>
  <c r="G32" i="16"/>
  <c r="G25" i="16" s="1"/>
  <c r="E32" i="16"/>
  <c r="E25" i="16" s="1"/>
  <c r="I27" i="16"/>
  <c r="I24" i="16"/>
  <c r="I22" i="16"/>
  <c r="I21" i="16"/>
  <c r="I20" i="16"/>
  <c r="I19" i="16"/>
  <c r="J17" i="16"/>
  <c r="I14" i="16"/>
  <c r="I13" i="16"/>
  <c r="I12" i="16"/>
  <c r="I11" i="16"/>
  <c r="H10" i="16"/>
  <c r="G10" i="16"/>
  <c r="E10" i="16"/>
  <c r="I9" i="16"/>
  <c r="F8" i="16"/>
  <c r="H8" i="16"/>
  <c r="G8" i="16"/>
  <c r="E8" i="16"/>
  <c r="J6" i="16"/>
  <c r="H6" i="16"/>
  <c r="G6" i="16"/>
  <c r="F6" i="16"/>
  <c r="F80" i="16" l="1"/>
  <c r="F301" i="16"/>
  <c r="F293" i="16" s="1"/>
  <c r="F399" i="16"/>
  <c r="E451" i="16"/>
  <c r="H451" i="16"/>
  <c r="E502" i="16"/>
  <c r="H502" i="16"/>
  <c r="F67" i="16"/>
  <c r="F166" i="16"/>
  <c r="F186" i="16"/>
  <c r="F210" i="16"/>
  <c r="F224" i="16"/>
  <c r="F252" i="16"/>
  <c r="F324" i="16"/>
  <c r="G451" i="16"/>
  <c r="J451" i="16"/>
  <c r="G502" i="16"/>
  <c r="J502" i="16"/>
  <c r="J321" i="16"/>
  <c r="E321" i="16"/>
  <c r="I210" i="16"/>
  <c r="I249" i="16"/>
  <c r="I264" i="16"/>
  <c r="E398" i="16"/>
  <c r="I524" i="16"/>
  <c r="I62" i="16"/>
  <c r="I65" i="16"/>
  <c r="I47" i="16"/>
  <c r="I49" i="16"/>
  <c r="I8" i="16"/>
  <c r="I41" i="16"/>
  <c r="I10" i="16"/>
  <c r="I508" i="16"/>
  <c r="H398" i="16"/>
  <c r="G398" i="16"/>
  <c r="J398" i="16"/>
  <c r="I446" i="16"/>
  <c r="E293" i="16"/>
  <c r="I399" i="16"/>
  <c r="H528" i="16"/>
  <c r="F381" i="16"/>
  <c r="J147" i="16"/>
  <c r="E5" i="16"/>
  <c r="I429" i="16"/>
  <c r="I522" i="16"/>
  <c r="I133" i="16"/>
  <c r="I444" i="16"/>
  <c r="H147" i="16"/>
  <c r="I166" i="16"/>
  <c r="I150" i="16"/>
  <c r="G147" i="16"/>
  <c r="E147" i="16"/>
  <c r="J46" i="16"/>
  <c r="E46" i="16"/>
  <c r="F17" i="16"/>
  <c r="I6" i="16"/>
  <c r="G5" i="16"/>
  <c r="G293" i="16"/>
  <c r="I68" i="16"/>
  <c r="I284" i="16"/>
  <c r="I396" i="16"/>
  <c r="I497" i="16"/>
  <c r="I104" i="16"/>
  <c r="I109" i="16"/>
  <c r="I179" i="16"/>
  <c r="I324" i="16"/>
  <c r="F339" i="16"/>
  <c r="F342" i="16"/>
  <c r="I374" i="16"/>
  <c r="G381" i="16"/>
  <c r="I394" i="16"/>
  <c r="H5" i="16"/>
  <c r="H178" i="16"/>
  <c r="I178" i="16" s="1"/>
  <c r="I297" i="16"/>
  <c r="G321" i="16"/>
  <c r="I378" i="16"/>
  <c r="F378" i="16"/>
  <c r="I472" i="16"/>
  <c r="J528" i="16"/>
  <c r="G67" i="16"/>
  <c r="I470" i="16"/>
  <c r="I539" i="16"/>
  <c r="I73" i="16"/>
  <c r="I127" i="16"/>
  <c r="I224" i="16"/>
  <c r="I350" i="16"/>
  <c r="I353" i="16"/>
  <c r="I18" i="16"/>
  <c r="I32" i="16"/>
  <c r="H61" i="16"/>
  <c r="I61" i="16" s="1"/>
  <c r="J67" i="16"/>
  <c r="I274" i="16"/>
  <c r="I301" i="16"/>
  <c r="I345" i="16"/>
  <c r="I477" i="16"/>
  <c r="I342" i="16"/>
  <c r="J293" i="16"/>
  <c r="J381" i="16"/>
  <c r="F5" i="16"/>
  <c r="I173" i="16"/>
  <c r="I183" i="16"/>
  <c r="E381" i="16"/>
  <c r="I413" i="16"/>
  <c r="I433" i="16"/>
  <c r="I480" i="16"/>
  <c r="I515" i="16"/>
  <c r="G528" i="16"/>
  <c r="E61" i="16"/>
  <c r="E67" i="16"/>
  <c r="J5" i="16"/>
  <c r="H17" i="16"/>
  <c r="I17" i="16" s="1"/>
  <c r="I25" i="16"/>
  <c r="I34" i="16"/>
  <c r="I80" i="16"/>
  <c r="I134" i="16"/>
  <c r="I186" i="16"/>
  <c r="I247" i="16"/>
  <c r="I252" i="16"/>
  <c r="I287" i="16"/>
  <c r="I339" i="16"/>
  <c r="I372" i="16"/>
  <c r="I376" i="16"/>
  <c r="I26" i="16"/>
  <c r="H293" i="16"/>
  <c r="I452" i="16"/>
  <c r="H46" i="16"/>
  <c r="H67" i="16"/>
  <c r="I42" i="16"/>
  <c r="G46" i="16"/>
  <c r="I152" i="16"/>
  <c r="H321" i="16"/>
  <c r="I322" i="16"/>
  <c r="H381" i="16"/>
  <c r="I382" i="16"/>
  <c r="F446" i="16"/>
  <c r="F451" i="16" l="1"/>
  <c r="E547" i="16"/>
  <c r="G547" i="16"/>
  <c r="J547" i="16"/>
  <c r="H547" i="16"/>
  <c r="F185" i="16"/>
  <c r="I293" i="16"/>
  <c r="I67" i="16"/>
  <c r="I147" i="16"/>
  <c r="I528" i="16"/>
  <c r="I46" i="16"/>
  <c r="I5" i="16"/>
  <c r="F398" i="16"/>
  <c r="I398" i="16"/>
  <c r="I381" i="16"/>
  <c r="I502" i="16"/>
  <c r="I321" i="16"/>
  <c r="F147" i="16"/>
  <c r="F25" i="16"/>
  <c r="I185" i="16"/>
  <c r="I182" i="16"/>
  <c r="F321" i="16"/>
  <c r="I451" i="16"/>
  <c r="I449" i="16" s="1"/>
  <c r="F528" i="16"/>
  <c r="F547" i="16" l="1"/>
  <c r="I547" i="16"/>
  <c r="J15" i="15" l="1"/>
  <c r="J14" i="15" s="1"/>
  <c r="G15" i="15"/>
  <c r="H14" i="15"/>
  <c r="E15" i="15"/>
  <c r="E14" i="15" s="1"/>
  <c r="F16" i="15"/>
  <c r="F15" i="15" s="1"/>
  <c r="F14" i="15" s="1"/>
  <c r="G14" i="15" l="1"/>
  <c r="I14" i="15" s="1"/>
  <c r="I15" i="15"/>
  <c r="J160" i="15"/>
  <c r="J155" i="15" s="1"/>
  <c r="H160" i="15"/>
  <c r="H155" i="15" s="1"/>
  <c r="G160" i="15"/>
  <c r="G155" i="15" s="1"/>
  <c r="E160" i="15"/>
  <c r="E155" i="15" s="1"/>
  <c r="J151" i="15" l="1"/>
  <c r="G151" i="15"/>
  <c r="H151" i="15"/>
  <c r="E151" i="15"/>
  <c r="J149" i="15"/>
  <c r="J141" i="15" s="1"/>
  <c r="G149" i="15"/>
  <c r="G141" i="15" s="1"/>
  <c r="H149" i="15"/>
  <c r="H141" i="15" s="1"/>
  <c r="E149" i="15"/>
  <c r="E141" i="15" s="1"/>
  <c r="G136" i="15"/>
  <c r="H136" i="15"/>
  <c r="E136" i="15"/>
  <c r="J115" i="15"/>
  <c r="J114" i="15" s="1"/>
  <c r="G115" i="15"/>
  <c r="G114" i="15" s="1"/>
  <c r="H115" i="15"/>
  <c r="H114" i="15" s="1"/>
  <c r="E115" i="15"/>
  <c r="E114" i="15" s="1"/>
  <c r="J108" i="15"/>
  <c r="H108" i="15"/>
  <c r="E108" i="15"/>
  <c r="E101" i="15" s="1"/>
  <c r="J102" i="15"/>
  <c r="J93" i="15"/>
  <c r="G93" i="15"/>
  <c r="H93" i="15"/>
  <c r="E93" i="15"/>
  <c r="J91" i="15"/>
  <c r="G91" i="15"/>
  <c r="H91" i="15"/>
  <c r="E91" i="15"/>
  <c r="J81" i="15"/>
  <c r="G81" i="15"/>
  <c r="H81" i="15"/>
  <c r="E81" i="15"/>
  <c r="J76" i="15"/>
  <c r="G76" i="15"/>
  <c r="H76" i="15"/>
  <c r="E76" i="15"/>
  <c r="J65" i="15"/>
  <c r="G65" i="15"/>
  <c r="H65" i="15"/>
  <c r="E65" i="15"/>
  <c r="J60" i="15"/>
  <c r="G60" i="15"/>
  <c r="H60" i="15"/>
  <c r="E60" i="15"/>
  <c r="J54" i="15"/>
  <c r="J53" i="15" s="1"/>
  <c r="G54" i="15"/>
  <c r="G53" i="15" s="1"/>
  <c r="H54" i="15"/>
  <c r="H53" i="15" s="1"/>
  <c r="E54" i="15"/>
  <c r="E53" i="15" s="1"/>
  <c r="J49" i="15"/>
  <c r="J48" i="15" s="1"/>
  <c r="G49" i="15"/>
  <c r="G48" i="15" s="1"/>
  <c r="H49" i="15"/>
  <c r="H48" i="15" s="1"/>
  <c r="E49" i="15"/>
  <c r="E48" i="15" s="1"/>
  <c r="J37" i="15"/>
  <c r="G37" i="15"/>
  <c r="H37" i="15"/>
  <c r="E37" i="15"/>
  <c r="G31" i="15"/>
  <c r="H31" i="15"/>
  <c r="E31" i="15"/>
  <c r="G28" i="15"/>
  <c r="H28" i="15"/>
  <c r="E28" i="15"/>
  <c r="G22" i="15"/>
  <c r="H22" i="15"/>
  <c r="E22" i="15"/>
  <c r="G11" i="15"/>
  <c r="E11" i="15"/>
  <c r="G6" i="15"/>
  <c r="G5" i="15" s="1"/>
  <c r="H6" i="15"/>
  <c r="H5" i="15" s="1"/>
  <c r="E6" i="15"/>
  <c r="E5" i="15" s="1"/>
  <c r="H101" i="15" l="1"/>
  <c r="J101" i="15"/>
  <c r="I37" i="15"/>
  <c r="J17" i="15"/>
  <c r="G17" i="15"/>
  <c r="H17" i="15"/>
  <c r="E17" i="15"/>
  <c r="I170" i="15"/>
  <c r="F170" i="15"/>
  <c r="I168" i="15"/>
  <c r="F168" i="15"/>
  <c r="F167" i="15" s="1"/>
  <c r="I166" i="15"/>
  <c r="F166" i="15"/>
  <c r="I165" i="15"/>
  <c r="F165" i="15"/>
  <c r="I164" i="15"/>
  <c r="F164" i="15"/>
  <c r="I161" i="15"/>
  <c r="F161" i="15"/>
  <c r="F160" i="15" s="1"/>
  <c r="I159" i="15"/>
  <c r="F159" i="15"/>
  <c r="F158" i="15" s="1"/>
  <c r="I157" i="15"/>
  <c r="F157" i="15"/>
  <c r="F156" i="15" s="1"/>
  <c r="F155" i="15" s="1"/>
  <c r="I154" i="15"/>
  <c r="F154" i="15"/>
  <c r="I153" i="15"/>
  <c r="F153" i="15"/>
  <c r="I152" i="15"/>
  <c r="F152" i="15"/>
  <c r="I150" i="15"/>
  <c r="F150" i="15"/>
  <c r="F149" i="15" s="1"/>
  <c r="I148" i="15"/>
  <c r="F148" i="15"/>
  <c r="I147" i="15"/>
  <c r="F147" i="15"/>
  <c r="I146" i="15"/>
  <c r="F146" i="15"/>
  <c r="I145" i="15"/>
  <c r="F145" i="15"/>
  <c r="F144" i="15" s="1"/>
  <c r="I140" i="15"/>
  <c r="F140" i="15"/>
  <c r="I139" i="15"/>
  <c r="I138" i="15"/>
  <c r="F138" i="15"/>
  <c r="I137" i="15"/>
  <c r="F137" i="15"/>
  <c r="I135" i="15"/>
  <c r="I134" i="15"/>
  <c r="F134" i="15"/>
  <c r="I133" i="15"/>
  <c r="F133" i="15"/>
  <c r="J132" i="15"/>
  <c r="J120" i="15" s="1"/>
  <c r="H132" i="15"/>
  <c r="H120" i="15" s="1"/>
  <c r="G132" i="15"/>
  <c r="G120" i="15" s="1"/>
  <c r="E132" i="15"/>
  <c r="E120" i="15" s="1"/>
  <c r="I130" i="15"/>
  <c r="F130" i="15"/>
  <c r="I129" i="15"/>
  <c r="F129" i="15"/>
  <c r="I128" i="15"/>
  <c r="F128" i="15"/>
  <c r="I127" i="15"/>
  <c r="F127" i="15"/>
  <c r="I125" i="15"/>
  <c r="F125" i="15"/>
  <c r="I124" i="15"/>
  <c r="F124" i="15"/>
  <c r="I123" i="15"/>
  <c r="F123" i="15"/>
  <c r="I122" i="15"/>
  <c r="F122" i="15"/>
  <c r="F121" i="15" s="1"/>
  <c r="I119" i="15"/>
  <c r="F119" i="15"/>
  <c r="I118" i="15"/>
  <c r="F118" i="15"/>
  <c r="I117" i="15"/>
  <c r="F117" i="15"/>
  <c r="I116" i="15"/>
  <c r="F116" i="15"/>
  <c r="I113" i="15"/>
  <c r="F113" i="15"/>
  <c r="I112" i="15"/>
  <c r="F112" i="15"/>
  <c r="I111" i="15"/>
  <c r="F111" i="15"/>
  <c r="I110" i="15"/>
  <c r="F110" i="15"/>
  <c r="I109" i="15"/>
  <c r="F109" i="15"/>
  <c r="I107" i="15"/>
  <c r="F107" i="15"/>
  <c r="I106" i="15"/>
  <c r="F106" i="15"/>
  <c r="I105" i="15"/>
  <c r="F105" i="15"/>
  <c r="I103" i="15"/>
  <c r="F103" i="15"/>
  <c r="I96" i="15"/>
  <c r="I95" i="15"/>
  <c r="F95" i="15"/>
  <c r="I94" i="15"/>
  <c r="F94" i="15"/>
  <c r="I92" i="15"/>
  <c r="F92" i="15"/>
  <c r="F91" i="15" s="1"/>
  <c r="I89" i="15"/>
  <c r="F89" i="15"/>
  <c r="I88" i="15"/>
  <c r="F88" i="15"/>
  <c r="I87" i="15"/>
  <c r="F87" i="15"/>
  <c r="I85" i="15"/>
  <c r="F85" i="15"/>
  <c r="I84" i="15"/>
  <c r="F84" i="15"/>
  <c r="I83" i="15"/>
  <c r="F83" i="15"/>
  <c r="I82" i="15"/>
  <c r="F82" i="15"/>
  <c r="I80" i="15"/>
  <c r="F80" i="15"/>
  <c r="I79" i="15"/>
  <c r="F79" i="15"/>
  <c r="I78" i="15"/>
  <c r="F78" i="15"/>
  <c r="I77" i="15"/>
  <c r="F77" i="15"/>
  <c r="I75" i="15"/>
  <c r="F75" i="15"/>
  <c r="I74" i="15"/>
  <c r="F74" i="15"/>
  <c r="I73" i="15"/>
  <c r="F73" i="15"/>
  <c r="I72" i="15"/>
  <c r="F72" i="15"/>
  <c r="I70" i="15"/>
  <c r="F70" i="15"/>
  <c r="I69" i="15"/>
  <c r="F69" i="15"/>
  <c r="I68" i="15"/>
  <c r="F68" i="15"/>
  <c r="I67" i="15"/>
  <c r="F67" i="15"/>
  <c r="I66" i="15"/>
  <c r="F66" i="15"/>
  <c r="I64" i="15"/>
  <c r="F64" i="15"/>
  <c r="I63" i="15"/>
  <c r="F63" i="15"/>
  <c r="I62" i="15"/>
  <c r="F62" i="15"/>
  <c r="I61" i="15"/>
  <c r="F61" i="15"/>
  <c r="I59" i="15"/>
  <c r="F59" i="15"/>
  <c r="I58" i="15"/>
  <c r="F58" i="15"/>
  <c r="I57" i="15"/>
  <c r="F57" i="15"/>
  <c r="I56" i="15"/>
  <c r="F56" i="15"/>
  <c r="I55" i="15"/>
  <c r="F55" i="15"/>
  <c r="I52" i="15"/>
  <c r="F52" i="15"/>
  <c r="I51" i="15"/>
  <c r="F51" i="15"/>
  <c r="I50" i="15"/>
  <c r="F50" i="15"/>
  <c r="I43" i="15"/>
  <c r="I42" i="15"/>
  <c r="I41" i="15"/>
  <c r="J40" i="15"/>
  <c r="H40" i="15"/>
  <c r="G40" i="15"/>
  <c r="F38" i="15"/>
  <c r="F37" i="15" s="1"/>
  <c r="F36" i="15"/>
  <c r="I35" i="15"/>
  <c r="F35" i="15"/>
  <c r="I34" i="15"/>
  <c r="F34" i="15"/>
  <c r="I33" i="15"/>
  <c r="F33" i="15"/>
  <c r="I32" i="15"/>
  <c r="F32" i="15"/>
  <c r="I30" i="15"/>
  <c r="F28" i="15"/>
  <c r="I29" i="15"/>
  <c r="I27" i="15"/>
  <c r="I26" i="15"/>
  <c r="I25" i="15"/>
  <c r="I24" i="15"/>
  <c r="I23" i="15"/>
  <c r="F23" i="15"/>
  <c r="I21" i="15"/>
  <c r="F21" i="15"/>
  <c r="I20" i="15"/>
  <c r="F20" i="15"/>
  <c r="I19" i="15"/>
  <c r="F19" i="15"/>
  <c r="I13" i="15"/>
  <c r="F13" i="15"/>
  <c r="F12" i="15"/>
  <c r="J10" i="15"/>
  <c r="H10" i="15"/>
  <c r="G10" i="15"/>
  <c r="E10" i="15"/>
  <c r="I9" i="15"/>
  <c r="F9" i="15"/>
  <c r="I8" i="15"/>
  <c r="F8" i="15"/>
  <c r="I7" i="15"/>
  <c r="F7" i="15"/>
  <c r="F24" i="14"/>
  <c r="L214" i="1"/>
  <c r="K214" i="1"/>
  <c r="G214" i="1"/>
  <c r="H214" i="1"/>
  <c r="K204" i="1"/>
  <c r="L204" i="1"/>
  <c r="G204" i="1"/>
  <c r="H204" i="1"/>
  <c r="G187" i="1"/>
  <c r="K187" i="1"/>
  <c r="L190" i="1"/>
  <c r="L187" i="1" s="1"/>
  <c r="H190" i="1"/>
  <c r="E171" i="15" l="1"/>
  <c r="F18" i="15"/>
  <c r="F71" i="15"/>
  <c r="F86" i="15"/>
  <c r="H39" i="15"/>
  <c r="F102" i="15"/>
  <c r="G39" i="15"/>
  <c r="J39" i="15"/>
  <c r="J171" i="15" s="1"/>
  <c r="I202" i="1"/>
  <c r="I204" i="1"/>
  <c r="I190" i="1"/>
  <c r="H187" i="1"/>
  <c r="F93" i="15"/>
  <c r="F90" i="15" s="1"/>
  <c r="F115" i="15"/>
  <c r="F114" i="15" s="1"/>
  <c r="F108" i="15"/>
  <c r="F65" i="15"/>
  <c r="F60" i="15"/>
  <c r="F49" i="15"/>
  <c r="F48" i="15" s="1"/>
  <c r="F31" i="15"/>
  <c r="F6" i="15"/>
  <c r="F5" i="15" s="1"/>
  <c r="F163" i="15"/>
  <c r="F136" i="15"/>
  <c r="F151" i="15"/>
  <c r="F141" i="15" s="1"/>
  <c r="F11" i="15"/>
  <c r="F10" i="15" s="1"/>
  <c r="F22" i="15"/>
  <c r="F54" i="15"/>
  <c r="F76" i="15"/>
  <c r="F81" i="15"/>
  <c r="I115" i="15"/>
  <c r="I71" i="15"/>
  <c r="I81" i="15"/>
  <c r="I149" i="15"/>
  <c r="I167" i="15"/>
  <c r="I132" i="15"/>
  <c r="G162" i="15"/>
  <c r="I65" i="15"/>
  <c r="I91" i="15"/>
  <c r="I102" i="15"/>
  <c r="F132" i="15"/>
  <c r="I156" i="15"/>
  <c r="I10" i="15"/>
  <c r="I108" i="15"/>
  <c r="I163" i="15"/>
  <c r="I6" i="15"/>
  <c r="I86" i="15"/>
  <c r="I144" i="15"/>
  <c r="I151" i="15"/>
  <c r="I158" i="15"/>
  <c r="I18" i="15"/>
  <c r="I22" i="15"/>
  <c r="I28" i="15"/>
  <c r="I5" i="15"/>
  <c r="I40" i="15"/>
  <c r="I126" i="15"/>
  <c r="I136" i="15"/>
  <c r="I160" i="15"/>
  <c r="I31" i="15"/>
  <c r="H162" i="15"/>
  <c r="I49" i="15"/>
  <c r="I60" i="15"/>
  <c r="I76" i="15"/>
  <c r="I11" i="15"/>
  <c r="I54" i="15"/>
  <c r="I121" i="15"/>
  <c r="H67" i="1"/>
  <c r="E67" i="1"/>
  <c r="J67" i="1"/>
  <c r="G67" i="1"/>
  <c r="K55" i="1"/>
  <c r="L55" i="1"/>
  <c r="J55" i="1"/>
  <c r="H55" i="1"/>
  <c r="F55" i="1"/>
  <c r="G55" i="1"/>
  <c r="E55" i="1"/>
  <c r="E46" i="1" s="1"/>
  <c r="G47" i="1"/>
  <c r="H47" i="1"/>
  <c r="J47" i="1"/>
  <c r="K47" i="1"/>
  <c r="L47" i="1"/>
  <c r="G171" i="15" l="1"/>
  <c r="H171" i="15"/>
  <c r="F101" i="15"/>
  <c r="F53" i="15"/>
  <c r="I39" i="15"/>
  <c r="I67" i="1"/>
  <c r="I90" i="1"/>
  <c r="I103" i="1"/>
  <c r="J46" i="1"/>
  <c r="G46" i="1"/>
  <c r="K46" i="1"/>
  <c r="L46" i="1"/>
  <c r="H46" i="1"/>
  <c r="F120" i="15"/>
  <c r="F17" i="15"/>
  <c r="I53" i="15"/>
  <c r="I120" i="15"/>
  <c r="I48" i="15"/>
  <c r="I114" i="15"/>
  <c r="I17" i="15"/>
  <c r="I162" i="15"/>
  <c r="I90" i="15"/>
  <c r="I141" i="15"/>
  <c r="F162" i="15"/>
  <c r="I155" i="15"/>
  <c r="I101" i="15"/>
  <c r="I47" i="1"/>
  <c r="F171" i="15" l="1"/>
  <c r="I171" i="15"/>
  <c r="F19" i="9" l="1"/>
  <c r="F18" i="9" s="1"/>
  <c r="F22" i="9" s="1"/>
  <c r="I140" i="3" l="1"/>
  <c r="I139" i="3" s="1"/>
  <c r="I145" i="3" s="1"/>
  <c r="H140" i="3"/>
  <c r="H139" i="3" s="1"/>
  <c r="H145" i="3" s="1"/>
  <c r="H34" i="14" l="1"/>
  <c r="H6" i="14"/>
  <c r="H12" i="14" s="1"/>
  <c r="I6" i="14"/>
  <c r="I12" i="14" s="1"/>
  <c r="G32" i="14"/>
  <c r="G33" i="14"/>
  <c r="G31" i="14"/>
  <c r="G25" i="14"/>
  <c r="G26" i="14"/>
  <c r="G27" i="14"/>
  <c r="G28" i="14"/>
  <c r="G18" i="14"/>
  <c r="G19" i="14"/>
  <c r="G20" i="14"/>
  <c r="G21" i="14"/>
  <c r="G17" i="14"/>
  <c r="G9" i="14"/>
  <c r="F34" i="14"/>
  <c r="F12" i="14" l="1"/>
  <c r="E24" i="14" l="1"/>
  <c r="G7" i="14" l="1"/>
  <c r="G8" i="14"/>
  <c r="G22" i="14"/>
  <c r="G24" i="14"/>
  <c r="G16" i="14" l="1"/>
  <c r="E6" i="14"/>
  <c r="E12" i="14" s="1"/>
  <c r="H172" i="10"/>
  <c r="H132" i="10"/>
  <c r="H133" i="10"/>
  <c r="H134" i="10"/>
  <c r="H135" i="10"/>
  <c r="H136" i="10"/>
  <c r="H137" i="10"/>
  <c r="H140" i="10"/>
  <c r="H141" i="10"/>
  <c r="H142" i="10"/>
  <c r="H143" i="10"/>
  <c r="H144" i="10"/>
  <c r="H145" i="10"/>
  <c r="H146" i="10"/>
  <c r="H131" i="10"/>
  <c r="H115" i="10"/>
  <c r="H116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14" i="10"/>
  <c r="H112" i="10"/>
  <c r="H109" i="10"/>
  <c r="H106" i="10"/>
  <c r="H100" i="10"/>
  <c r="H102" i="10"/>
  <c r="H103" i="10"/>
  <c r="H104" i="10"/>
  <c r="H85" i="10"/>
  <c r="H86" i="10"/>
  <c r="H87" i="10"/>
  <c r="H89" i="10"/>
  <c r="H90" i="10"/>
  <c r="H91" i="10"/>
  <c r="H92" i="10"/>
  <c r="H94" i="10"/>
  <c r="H95" i="10"/>
  <c r="H96" i="10"/>
  <c r="H84" i="10"/>
  <c r="H82" i="10"/>
  <c r="H81" i="10"/>
  <c r="H79" i="10"/>
  <c r="H69" i="10"/>
  <c r="H60" i="10"/>
  <c r="H63" i="10"/>
  <c r="H59" i="10"/>
  <c r="H52" i="10"/>
  <c r="H53" i="10"/>
  <c r="H55" i="10"/>
  <c r="H56" i="10"/>
  <c r="H57" i="10"/>
  <c r="H51" i="10"/>
  <c r="H39" i="10"/>
  <c r="H38" i="10"/>
  <c r="H28" i="10"/>
  <c r="H18" i="10"/>
  <c r="H21" i="10"/>
  <c r="H22" i="10"/>
  <c r="H24" i="10"/>
  <c r="H17" i="10"/>
  <c r="H13" i="10"/>
  <c r="H15" i="10"/>
  <c r="G12" i="14" l="1"/>
  <c r="G6" i="14"/>
  <c r="G15" i="14"/>
  <c r="G34" i="14" s="1"/>
  <c r="G30" i="13"/>
  <c r="G31" i="13"/>
  <c r="G32" i="13"/>
  <c r="G33" i="13"/>
  <c r="G34" i="13"/>
  <c r="G35" i="13"/>
  <c r="G36" i="13"/>
  <c r="G37" i="13"/>
  <c r="G29" i="13"/>
  <c r="G28" i="13"/>
  <c r="G25" i="13"/>
  <c r="G26" i="13"/>
  <c r="G24" i="13"/>
  <c r="G16" i="13"/>
  <c r="G9" i="12"/>
  <c r="C16" i="8"/>
  <c r="G96" i="4"/>
  <c r="G94" i="4"/>
  <c r="G90" i="4"/>
  <c r="G74" i="4"/>
  <c r="G71" i="4"/>
  <c r="G69" i="4"/>
  <c r="G66" i="4"/>
  <c r="G64" i="4"/>
  <c r="G61" i="4"/>
  <c r="G58" i="4"/>
  <c r="G56" i="4"/>
  <c r="G53" i="4"/>
  <c r="G49" i="4"/>
  <c r="G12" i="4"/>
  <c r="G41" i="4"/>
  <c r="G37" i="4"/>
  <c r="G35" i="4"/>
  <c r="G32" i="4"/>
  <c r="G29" i="4"/>
  <c r="G27" i="4"/>
  <c r="G23" i="4"/>
  <c r="G15" i="4"/>
  <c r="J9" i="7"/>
  <c r="J12" i="7"/>
  <c r="J16" i="7"/>
  <c r="J19" i="7"/>
  <c r="J22" i="7"/>
  <c r="J26" i="7"/>
  <c r="J27" i="7"/>
  <c r="J28" i="7"/>
  <c r="J29" i="7"/>
  <c r="J31" i="7"/>
  <c r="J32" i="7"/>
  <c r="J33" i="7"/>
  <c r="J34" i="7"/>
  <c r="J35" i="7"/>
  <c r="J25" i="7"/>
  <c r="J38" i="7"/>
  <c r="J41" i="7"/>
  <c r="J45" i="7"/>
  <c r="G44" i="7"/>
  <c r="G40" i="7"/>
  <c r="G37" i="7"/>
  <c r="G24" i="7"/>
  <c r="G21" i="7"/>
  <c r="G18" i="7"/>
  <c r="G15" i="7"/>
  <c r="G11" i="7"/>
  <c r="G8" i="7"/>
  <c r="G31" i="8" l="1"/>
  <c r="E31" i="8"/>
  <c r="C31" i="8"/>
  <c r="D31" i="8" l="1"/>
  <c r="J21" i="9"/>
  <c r="G20" i="9"/>
  <c r="I19" i="9"/>
  <c r="I18" i="9"/>
  <c r="I22" i="9" s="1"/>
  <c r="J12" i="3"/>
  <c r="J13" i="3"/>
  <c r="J14" i="3"/>
  <c r="J15" i="3"/>
  <c r="J16" i="3"/>
  <c r="J11" i="3"/>
  <c r="J21" i="3"/>
  <c r="J22" i="3"/>
  <c r="J23" i="3"/>
  <c r="J20" i="3"/>
  <c r="J28" i="3"/>
  <c r="J29" i="3"/>
  <c r="J27" i="3"/>
  <c r="J44" i="3"/>
  <c r="J71" i="3"/>
  <c r="J70" i="3"/>
  <c r="J74" i="3"/>
  <c r="J79" i="3"/>
  <c r="J80" i="3"/>
  <c r="J81" i="3"/>
  <c r="J82" i="3"/>
  <c r="J83" i="3"/>
  <c r="J84" i="3"/>
  <c r="J85" i="3"/>
  <c r="J87" i="3"/>
  <c r="J88" i="3"/>
  <c r="J78" i="3"/>
  <c r="J92" i="3"/>
  <c r="J93" i="3"/>
  <c r="J94" i="3"/>
  <c r="J95" i="3"/>
  <c r="J97" i="3"/>
  <c r="J102" i="3"/>
  <c r="J103" i="3"/>
  <c r="J91" i="3"/>
  <c r="J107" i="3"/>
  <c r="J108" i="3"/>
  <c r="J106" i="3"/>
  <c r="G110" i="3"/>
  <c r="G105" i="3"/>
  <c r="G90" i="3"/>
  <c r="G77" i="3"/>
  <c r="G73" i="3"/>
  <c r="G69" i="3"/>
  <c r="G53" i="3"/>
  <c r="G42" i="3" l="1"/>
  <c r="G26" i="3"/>
  <c r="G19" i="3"/>
  <c r="G10" i="3"/>
  <c r="G144" i="3" l="1"/>
  <c r="G141" i="3"/>
  <c r="F9" i="3"/>
  <c r="F8" i="3" s="1"/>
  <c r="G9" i="3"/>
  <c r="G8" i="3" s="1"/>
  <c r="H16" i="5" l="1"/>
  <c r="H17" i="5"/>
  <c r="H18" i="5"/>
  <c r="H19" i="5"/>
  <c r="H15" i="5"/>
  <c r="F26" i="5"/>
  <c r="I168" i="1" l="1"/>
  <c r="I177" i="1"/>
  <c r="I178" i="1"/>
  <c r="I180" i="1"/>
  <c r="I183" i="1"/>
  <c r="I201" i="1"/>
  <c r="I203" i="1"/>
  <c r="H212" i="1"/>
  <c r="H211" i="1" s="1"/>
  <c r="K212" i="1"/>
  <c r="K211" i="1" s="1"/>
  <c r="L212" i="1"/>
  <c r="L211" i="1" s="1"/>
  <c r="K182" i="1"/>
  <c r="K169" i="1" s="1"/>
  <c r="L182" i="1"/>
  <c r="L179" i="1"/>
  <c r="H167" i="1"/>
  <c r="K167" i="1"/>
  <c r="K166" i="1" s="1"/>
  <c r="L167" i="1"/>
  <c r="L166" i="1" s="1"/>
  <c r="K163" i="1"/>
  <c r="L163" i="1"/>
  <c r="H159" i="1"/>
  <c r="K159" i="1"/>
  <c r="L159" i="1"/>
  <c r="K151" i="1"/>
  <c r="L151" i="1"/>
  <c r="H146" i="1"/>
  <c r="K146" i="1"/>
  <c r="L146" i="1"/>
  <c r="H129" i="1"/>
  <c r="J129" i="1"/>
  <c r="K129" i="1"/>
  <c r="L129" i="1"/>
  <c r="H126" i="1"/>
  <c r="I126" i="1" s="1"/>
  <c r="J126" i="1"/>
  <c r="L126" i="1"/>
  <c r="H120" i="1"/>
  <c r="J120" i="1"/>
  <c r="K120" i="1"/>
  <c r="L120" i="1"/>
  <c r="H108" i="1"/>
  <c r="J108" i="1"/>
  <c r="K108" i="1"/>
  <c r="L108" i="1"/>
  <c r="H101" i="1"/>
  <c r="H98" i="1" s="1"/>
  <c r="J101" i="1"/>
  <c r="K101" i="1"/>
  <c r="J99" i="1"/>
  <c r="K99" i="1"/>
  <c r="L99" i="1"/>
  <c r="H95" i="1"/>
  <c r="J95" i="1"/>
  <c r="K95" i="1"/>
  <c r="L95" i="1"/>
  <c r="K67" i="1"/>
  <c r="L67" i="1"/>
  <c r="H62" i="1"/>
  <c r="J62" i="1"/>
  <c r="K62" i="1"/>
  <c r="L62" i="1"/>
  <c r="H58" i="1"/>
  <c r="H57" i="1" s="1"/>
  <c r="J58" i="1"/>
  <c r="J57" i="1" s="1"/>
  <c r="K58" i="1"/>
  <c r="K57" i="1" s="1"/>
  <c r="L58" i="1"/>
  <c r="L57" i="1" s="1"/>
  <c r="H15" i="1"/>
  <c r="J15" i="1"/>
  <c r="J14" i="1" s="1"/>
  <c r="K15" i="1"/>
  <c r="K14" i="1" s="1"/>
  <c r="L15" i="1"/>
  <c r="L14" i="1" s="1"/>
  <c r="K110" i="1" l="1"/>
  <c r="H110" i="1"/>
  <c r="L110" i="1"/>
  <c r="J110" i="1"/>
  <c r="H14" i="1"/>
  <c r="I15" i="1"/>
  <c r="H166" i="1"/>
  <c r="L169" i="1"/>
  <c r="H134" i="1"/>
  <c r="L134" i="1"/>
  <c r="K134" i="1"/>
  <c r="L98" i="1"/>
  <c r="J66" i="1"/>
  <c r="H66" i="1"/>
  <c r="J98" i="1"/>
  <c r="L66" i="1"/>
  <c r="K98" i="1"/>
  <c r="K66" i="1"/>
  <c r="K216" i="1" s="1"/>
  <c r="G212" i="1"/>
  <c r="G211" i="1" s="1"/>
  <c r="G167" i="1"/>
  <c r="I167" i="1" s="1"/>
  <c r="G163" i="1"/>
  <c r="G159" i="1"/>
  <c r="I159" i="1" s="1"/>
  <c r="I155" i="1"/>
  <c r="I151" i="1"/>
  <c r="I148" i="1"/>
  <c r="G146" i="1"/>
  <c r="I146" i="1" s="1"/>
  <c r="G129" i="1"/>
  <c r="I129" i="1" s="1"/>
  <c r="E129" i="1"/>
  <c r="F130" i="1"/>
  <c r="F129" i="1" s="1"/>
  <c r="E126" i="1"/>
  <c r="F127" i="1"/>
  <c r="G120" i="1"/>
  <c r="E120" i="1"/>
  <c r="F124" i="1"/>
  <c r="F125" i="1"/>
  <c r="F122" i="1"/>
  <c r="F121" i="1"/>
  <c r="I118" i="1"/>
  <c r="F119" i="1"/>
  <c r="F118" i="1" s="1"/>
  <c r="G108" i="1"/>
  <c r="I108" i="1" s="1"/>
  <c r="E108" i="1"/>
  <c r="F109" i="1"/>
  <c r="F108" i="1" s="1"/>
  <c r="F107" i="1"/>
  <c r="F104" i="1"/>
  <c r="G101" i="1"/>
  <c r="E101" i="1"/>
  <c r="F102" i="1"/>
  <c r="F101" i="1" s="1"/>
  <c r="I99" i="1"/>
  <c r="E99" i="1"/>
  <c r="G95" i="1"/>
  <c r="I95" i="1" s="1"/>
  <c r="E95" i="1"/>
  <c r="E66" i="1" s="1"/>
  <c r="F92" i="1"/>
  <c r="F91" i="1"/>
  <c r="F72" i="1"/>
  <c r="F73" i="1"/>
  <c r="F74" i="1"/>
  <c r="F75" i="1"/>
  <c r="F77" i="1"/>
  <c r="F78" i="1"/>
  <c r="F71" i="1"/>
  <c r="F68" i="1"/>
  <c r="F67" i="1" s="1"/>
  <c r="G62" i="1"/>
  <c r="I62" i="1" s="1"/>
  <c r="E62" i="1"/>
  <c r="F64" i="1"/>
  <c r="G58" i="1"/>
  <c r="G57" i="1" s="1"/>
  <c r="E58" i="1"/>
  <c r="E57" i="1" s="1"/>
  <c r="F59" i="1"/>
  <c r="F58" i="1" s="1"/>
  <c r="F57" i="1" s="1"/>
  <c r="F48" i="1"/>
  <c r="F47" i="1" s="1"/>
  <c r="F32" i="1"/>
  <c r="F34" i="1"/>
  <c r="F31" i="1"/>
  <c r="G14" i="1"/>
  <c r="E15" i="1"/>
  <c r="E14" i="1" s="1"/>
  <c r="F15" i="1"/>
  <c r="F14" i="1" s="1"/>
  <c r="F15" i="13"/>
  <c r="E15" i="13"/>
  <c r="E14" i="13" s="1"/>
  <c r="E17" i="13" s="1"/>
  <c r="I120" i="1" l="1"/>
  <c r="G110" i="1"/>
  <c r="E110" i="1"/>
  <c r="F103" i="1"/>
  <c r="F90" i="1"/>
  <c r="F30" i="1"/>
  <c r="F29" i="1" s="1"/>
  <c r="L216" i="1"/>
  <c r="F70" i="1"/>
  <c r="H216" i="1"/>
  <c r="I14" i="1"/>
  <c r="G23" i="13"/>
  <c r="E40" i="13"/>
  <c r="G134" i="1"/>
  <c r="I134" i="1" s="1"/>
  <c r="E98" i="1"/>
  <c r="F99" i="1"/>
  <c r="I101" i="1"/>
  <c r="G98" i="1"/>
  <c r="I98" i="1" s="1"/>
  <c r="F63" i="1"/>
  <c r="F62" i="1" s="1"/>
  <c r="G66" i="1"/>
  <c r="I66" i="1" s="1"/>
  <c r="G166" i="1"/>
  <c r="I166" i="1" s="1"/>
  <c r="I212" i="1"/>
  <c r="F126" i="1"/>
  <c r="I187" i="1"/>
  <c r="F95" i="1"/>
  <c r="I58" i="1"/>
  <c r="I110" i="1"/>
  <c r="I211" i="1"/>
  <c r="F46" i="1"/>
  <c r="I57" i="1"/>
  <c r="I46" i="1"/>
  <c r="G14" i="13"/>
  <c r="G15" i="13"/>
  <c r="F120" i="1"/>
  <c r="F110" i="1" l="1"/>
  <c r="I6" i="1"/>
  <c r="G216" i="1"/>
  <c r="F98" i="1"/>
  <c r="F17" i="13"/>
  <c r="G17" i="13" s="1"/>
  <c r="G27" i="13"/>
  <c r="F66" i="1"/>
  <c r="F8" i="12"/>
  <c r="E7" i="12"/>
  <c r="E10" i="12" s="1"/>
  <c r="E20" i="12" l="1"/>
  <c r="I216" i="1"/>
  <c r="F40" i="13"/>
  <c r="G22" i="13"/>
  <c r="F7" i="12"/>
  <c r="G8" i="12"/>
  <c r="F20" i="12"/>
  <c r="F10" i="12" l="1"/>
  <c r="G10" i="12" s="1"/>
  <c r="G7" i="12"/>
  <c r="G20" i="12"/>
  <c r="G13" i="12"/>
  <c r="F111" i="10"/>
  <c r="F110" i="10" s="1"/>
  <c r="F108" i="10"/>
  <c r="F107" i="10" s="1"/>
  <c r="F105" i="10"/>
  <c r="F77" i="10" s="1"/>
  <c r="F64" i="10"/>
  <c r="F46" i="10" s="1"/>
  <c r="G40" i="10"/>
  <c r="G34" i="10" s="1"/>
  <c r="F40" i="10"/>
  <c r="F34" i="10" s="1"/>
  <c r="F16" i="10"/>
  <c r="F11" i="10" s="1"/>
  <c r="F76" i="10" l="1"/>
  <c r="G77" i="10"/>
  <c r="F25" i="10"/>
  <c r="H149" i="10"/>
  <c r="F10" i="10"/>
  <c r="H12" i="10"/>
  <c r="H16" i="10"/>
  <c r="H35" i="10"/>
  <c r="H58" i="10"/>
  <c r="H78" i="10"/>
  <c r="H99" i="10"/>
  <c r="H111" i="10"/>
  <c r="H130" i="10"/>
  <c r="H83" i="10"/>
  <c r="H105" i="10"/>
  <c r="G107" i="10"/>
  <c r="H107" i="10" s="1"/>
  <c r="H108" i="10"/>
  <c r="H68" i="10"/>
  <c r="H64" i="10" s="1"/>
  <c r="H27" i="10"/>
  <c r="H50" i="10"/>
  <c r="G110" i="10"/>
  <c r="H113" i="10"/>
  <c r="F33" i="10"/>
  <c r="G33" i="10"/>
  <c r="F174" i="10" l="1"/>
  <c r="H26" i="10"/>
  <c r="H110" i="10"/>
  <c r="H77" i="10"/>
  <c r="H42" i="10"/>
  <c r="H10" i="10"/>
  <c r="H11" i="10"/>
  <c r="H46" i="10"/>
  <c r="H47" i="10"/>
  <c r="H33" i="10"/>
  <c r="H34" i="10"/>
  <c r="G76" i="10"/>
  <c r="G174" i="10" s="1"/>
  <c r="H19" i="9"/>
  <c r="J19" i="9" s="1"/>
  <c r="E19" i="9"/>
  <c r="H18" i="9"/>
  <c r="H25" i="10" l="1"/>
  <c r="H76" i="10"/>
  <c r="J22" i="9"/>
  <c r="J18" i="9"/>
  <c r="E18" i="9"/>
  <c r="G19" i="9"/>
  <c r="G21" i="8"/>
  <c r="F21" i="8"/>
  <c r="F23" i="8" s="1"/>
  <c r="C19" i="8"/>
  <c r="D21" i="8"/>
  <c r="D23" i="8" s="1"/>
  <c r="C21" i="8"/>
  <c r="F14" i="8"/>
  <c r="F30" i="8" s="1"/>
  <c r="C10" i="8"/>
  <c r="I43" i="7"/>
  <c r="I42" i="7" s="1"/>
  <c r="H43" i="7"/>
  <c r="H42" i="7" s="1"/>
  <c r="F43" i="7"/>
  <c r="E43" i="7"/>
  <c r="E42" i="7" s="1"/>
  <c r="I39" i="7"/>
  <c r="H39" i="7"/>
  <c r="F39" i="7"/>
  <c r="E39" i="7"/>
  <c r="F36" i="7"/>
  <c r="E36" i="7"/>
  <c r="I23" i="7"/>
  <c r="H23" i="7"/>
  <c r="F23" i="7"/>
  <c r="E23" i="7"/>
  <c r="I20" i="7"/>
  <c r="H20" i="7"/>
  <c r="F20" i="7"/>
  <c r="E20" i="7"/>
  <c r="I17" i="7"/>
  <c r="H17" i="7"/>
  <c r="F17" i="7"/>
  <c r="E17" i="7"/>
  <c r="I14" i="7"/>
  <c r="H14" i="7"/>
  <c r="F14" i="7"/>
  <c r="E14" i="7"/>
  <c r="I10" i="7"/>
  <c r="H10" i="7"/>
  <c r="F10" i="7"/>
  <c r="E10" i="7"/>
  <c r="I7" i="7"/>
  <c r="H7" i="7"/>
  <c r="H6" i="7" s="1"/>
  <c r="F7" i="7"/>
  <c r="F6" i="7" s="1"/>
  <c r="E7" i="7"/>
  <c r="I6" i="7" l="1"/>
  <c r="C30" i="8"/>
  <c r="C32" i="8" s="1"/>
  <c r="C23" i="8"/>
  <c r="D14" i="8"/>
  <c r="J23" i="7"/>
  <c r="J20" i="7"/>
  <c r="J17" i="7"/>
  <c r="J14" i="7"/>
  <c r="E6" i="7"/>
  <c r="G14" i="7"/>
  <c r="G17" i="7"/>
  <c r="G20" i="7"/>
  <c r="G23" i="7"/>
  <c r="G36" i="7"/>
  <c r="F13" i="7"/>
  <c r="J39" i="7"/>
  <c r="F32" i="8"/>
  <c r="F16" i="8"/>
  <c r="G7" i="7"/>
  <c r="G10" i="7"/>
  <c r="E13" i="7"/>
  <c r="G39" i="7"/>
  <c r="J7" i="7"/>
  <c r="J10" i="7"/>
  <c r="J42" i="7"/>
  <c r="J43" i="7"/>
  <c r="I13" i="7"/>
  <c r="I46" i="7" s="1"/>
  <c r="F42" i="7"/>
  <c r="G42" i="7" s="1"/>
  <c r="G43" i="7"/>
  <c r="H13" i="7"/>
  <c r="H46" i="7" s="1"/>
  <c r="J6" i="7"/>
  <c r="G22" i="9"/>
  <c r="G18" i="9"/>
  <c r="E21" i="8"/>
  <c r="E23" i="8" s="1"/>
  <c r="G14" i="8"/>
  <c r="D16" i="8" l="1"/>
  <c r="D30" i="8"/>
  <c r="D32" i="8" s="1"/>
  <c r="E14" i="8"/>
  <c r="G13" i="7"/>
  <c r="J13" i="7"/>
  <c r="G30" i="8"/>
  <c r="E46" i="7"/>
  <c r="J46" i="7"/>
  <c r="F46" i="7"/>
  <c r="G6" i="7"/>
  <c r="F95" i="4"/>
  <c r="E95" i="4"/>
  <c r="E93" i="4"/>
  <c r="E88" i="4"/>
  <c r="F81" i="4"/>
  <c r="E80" i="4"/>
  <c r="E79" i="4" s="1"/>
  <c r="E78" i="4" s="1"/>
  <c r="E73" i="4"/>
  <c r="E72" i="4" s="1"/>
  <c r="E70" i="4"/>
  <c r="E68" i="4"/>
  <c r="F65" i="4"/>
  <c r="F62" i="4" s="1"/>
  <c r="E65" i="4"/>
  <c r="E63" i="4"/>
  <c r="E57" i="4"/>
  <c r="E55" i="4"/>
  <c r="E54" i="4" s="1"/>
  <c r="F52" i="4"/>
  <c r="F51" i="4" s="1"/>
  <c r="E52" i="4"/>
  <c r="E51" i="4" s="1"/>
  <c r="F47" i="4"/>
  <c r="E48" i="4"/>
  <c r="E47" i="4" s="1"/>
  <c r="F11" i="4"/>
  <c r="F10" i="4" s="1"/>
  <c r="E11" i="4"/>
  <c r="E10" i="4" s="1"/>
  <c r="F40" i="4"/>
  <c r="E40" i="4"/>
  <c r="E39" i="4" s="1"/>
  <c r="F36" i="4"/>
  <c r="E36" i="4"/>
  <c r="E33" i="4" s="1"/>
  <c r="F34" i="4"/>
  <c r="F31" i="4"/>
  <c r="E31" i="4"/>
  <c r="F28" i="4"/>
  <c r="E28" i="4"/>
  <c r="G19" i="4"/>
  <c r="G17" i="4"/>
  <c r="F16" i="4"/>
  <c r="E9" i="3"/>
  <c r="E8" i="3" s="1"/>
  <c r="E18" i="3"/>
  <c r="E17" i="3" s="1"/>
  <c r="F18" i="3"/>
  <c r="I17" i="3"/>
  <c r="E41" i="3"/>
  <c r="E40" i="3" s="1"/>
  <c r="F41" i="3"/>
  <c r="E68" i="3"/>
  <c r="F68" i="3"/>
  <c r="E72" i="3"/>
  <c r="F72" i="3"/>
  <c r="H72" i="3"/>
  <c r="H51" i="3" s="1"/>
  <c r="I72" i="3"/>
  <c r="E76" i="3"/>
  <c r="F76" i="3"/>
  <c r="E89" i="3"/>
  <c r="F89" i="3"/>
  <c r="E104" i="3"/>
  <c r="F104" i="3"/>
  <c r="H104" i="3"/>
  <c r="E109" i="3"/>
  <c r="F109" i="3"/>
  <c r="E140" i="3"/>
  <c r="E139" i="3" s="1"/>
  <c r="F140" i="3"/>
  <c r="E143" i="3"/>
  <c r="E142" i="3" s="1"/>
  <c r="F33" i="4" l="1"/>
  <c r="F20" i="4" s="1"/>
  <c r="F8" i="4" s="1"/>
  <c r="H75" i="3"/>
  <c r="J104" i="3"/>
  <c r="H120" i="3"/>
  <c r="G76" i="3"/>
  <c r="J72" i="3"/>
  <c r="E16" i="8"/>
  <c r="E30" i="8"/>
  <c r="E32" i="8" s="1"/>
  <c r="E67" i="4"/>
  <c r="E45" i="4" s="1"/>
  <c r="F50" i="4"/>
  <c r="F45" i="4" s="1"/>
  <c r="E84" i="4"/>
  <c r="E83" i="4" s="1"/>
  <c r="G93" i="4"/>
  <c r="G65" i="4"/>
  <c r="G68" i="4"/>
  <c r="E20" i="4"/>
  <c r="G95" i="4"/>
  <c r="E18" i="4"/>
  <c r="G18" i="4" s="1"/>
  <c r="G63" i="4"/>
  <c r="G89" i="4"/>
  <c r="I75" i="3"/>
  <c r="E145" i="3"/>
  <c r="E75" i="3"/>
  <c r="E51" i="3"/>
  <c r="I51" i="3"/>
  <c r="J51" i="3" s="1"/>
  <c r="F51" i="3"/>
  <c r="G143" i="3"/>
  <c r="J76" i="3"/>
  <c r="G109" i="3"/>
  <c r="G104" i="3"/>
  <c r="G89" i="3"/>
  <c r="G72" i="3"/>
  <c r="G68" i="3"/>
  <c r="J8" i="3"/>
  <c r="J9" i="3"/>
  <c r="G28" i="4"/>
  <c r="G34" i="4"/>
  <c r="G40" i="4"/>
  <c r="G48" i="4"/>
  <c r="G55" i="4"/>
  <c r="F88" i="4"/>
  <c r="G26" i="4"/>
  <c r="G36" i="4"/>
  <c r="G57" i="4"/>
  <c r="G60" i="4"/>
  <c r="G46" i="7"/>
  <c r="F80" i="4"/>
  <c r="F79" i="4" s="1"/>
  <c r="G72" i="4"/>
  <c r="G73" i="4"/>
  <c r="G70" i="4"/>
  <c r="G10" i="4"/>
  <c r="G11" i="4"/>
  <c r="G30" i="4"/>
  <c r="G31" i="4"/>
  <c r="F39" i="4"/>
  <c r="G22" i="4"/>
  <c r="G52" i="4"/>
  <c r="I40" i="3"/>
  <c r="J40" i="3" s="1"/>
  <c r="I24" i="3"/>
  <c r="J24" i="3" s="1"/>
  <c r="F24" i="3"/>
  <c r="G24" i="3" s="1"/>
  <c r="F17" i="3"/>
  <c r="G17" i="3" s="1"/>
  <c r="G18" i="3"/>
  <c r="F40" i="3"/>
  <c r="G40" i="3" s="1"/>
  <c r="G41" i="3"/>
  <c r="F142" i="3"/>
  <c r="G142" i="3" s="1"/>
  <c r="F139" i="3"/>
  <c r="G140" i="3"/>
  <c r="F75" i="3"/>
  <c r="E16" i="4"/>
  <c r="E13" i="4" s="1"/>
  <c r="E9" i="4" s="1"/>
  <c r="I120" i="3" l="1"/>
  <c r="G88" i="4"/>
  <c r="F84" i="4"/>
  <c r="E8" i="4"/>
  <c r="F75" i="4"/>
  <c r="F100" i="4" s="1"/>
  <c r="G21" i="4"/>
  <c r="G62" i="4"/>
  <c r="G51" i="4"/>
  <c r="G54" i="4"/>
  <c r="G33" i="4"/>
  <c r="G59" i="4"/>
  <c r="G67" i="4"/>
  <c r="G25" i="4"/>
  <c r="F145" i="3"/>
  <c r="J17" i="3"/>
  <c r="E120" i="3"/>
  <c r="F120" i="3"/>
  <c r="J75" i="3"/>
  <c r="G75" i="3"/>
  <c r="G16" i="4"/>
  <c r="G51" i="3"/>
  <c r="G92" i="4"/>
  <c r="G47" i="4"/>
  <c r="G38" i="4"/>
  <c r="G39" i="4"/>
  <c r="G145" i="3"/>
  <c r="G139" i="3"/>
  <c r="G84" i="4" l="1"/>
  <c r="F83" i="4"/>
  <c r="G83" i="4" s="1"/>
  <c r="G46" i="4"/>
  <c r="G45" i="4"/>
  <c r="G20" i="4"/>
  <c r="G50" i="4"/>
  <c r="G13" i="4"/>
  <c r="E75" i="4"/>
  <c r="E100" i="4" s="1"/>
  <c r="J120" i="3"/>
  <c r="F78" i="4"/>
  <c r="G78" i="4" s="1"/>
  <c r="G79" i="4"/>
  <c r="G120" i="3"/>
  <c r="G9" i="4" l="1"/>
  <c r="G8" i="4"/>
  <c r="G99" i="4"/>
  <c r="G100" i="4" l="1"/>
  <c r="G75" i="4"/>
  <c r="F141" i="1"/>
  <c r="F139" i="1"/>
  <c r="F160" i="1"/>
  <c r="F159" i="1" s="1"/>
  <c r="F153" i="1"/>
  <c r="F167" i="1"/>
  <c r="F166" i="1" s="1"/>
  <c r="F144" i="1"/>
  <c r="F145" i="1"/>
  <c r="F147" i="1"/>
  <c r="F146" i="1" s="1"/>
  <c r="F152" i="1"/>
  <c r="F149" i="1"/>
  <c r="F154" i="1"/>
  <c r="E134" i="1"/>
  <c r="F158" i="1"/>
  <c r="F150" i="1"/>
  <c r="F163" i="1"/>
  <c r="F173" i="1"/>
  <c r="F142" i="1"/>
  <c r="F138" i="1"/>
  <c r="F156" i="1"/>
  <c r="F136" i="1"/>
  <c r="F135" i="1" s="1"/>
  <c r="F157" i="1"/>
  <c r="F155" i="1" l="1"/>
  <c r="F148" i="1"/>
  <c r="F140" i="1"/>
  <c r="F137" i="1"/>
  <c r="F143" i="1"/>
  <c r="J216" i="1"/>
  <c r="F170" i="1"/>
  <c r="F169" i="1" s="1"/>
  <c r="F151" i="1"/>
  <c r="E174" i="1"/>
  <c r="E169" i="1" l="1"/>
  <c r="F134" i="1"/>
  <c r="F216" i="1" s="1"/>
  <c r="E216" i="1" l="1"/>
  <c r="H148" i="10"/>
  <c r="H174" i="10" l="1"/>
</calcChain>
</file>

<file path=xl/sharedStrings.xml><?xml version="1.0" encoding="utf-8"?>
<sst xmlns="http://schemas.openxmlformats.org/spreadsheetml/2006/main" count="3027" uniqueCount="910">
  <si>
    <t>Dział</t>
  </si>
  <si>
    <t>Rozdział</t>
  </si>
  <si>
    <t>Paragraf</t>
  </si>
  <si>
    <t>Treść</t>
  </si>
  <si>
    <t>Zmiana</t>
  </si>
  <si>
    <t>010</t>
  </si>
  <si>
    <t>Rolnictwo i łowiectwo</t>
  </si>
  <si>
    <t>0,00</t>
  </si>
  <si>
    <t>2710</t>
  </si>
  <si>
    <t>Dotacja celowa otrzymana z tytułu pomocy finansowej udzielanej między jednostkami samorządu terytorialnego na dofinansowanie własnych zadań bieżących</t>
  </si>
  <si>
    <t>6300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</si>
  <si>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</si>
  <si>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</si>
  <si>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</si>
  <si>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</si>
  <si>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</si>
  <si>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</si>
  <si>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</si>
  <si>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</si>
  <si>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</si>
  <si>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25 000,00</t>
  </si>
  <si>
    <t>05095</t>
  </si>
  <si>
    <t>0690</t>
  </si>
  <si>
    <t>Wpływy z różnych opłat</t>
  </si>
  <si>
    <t>600</t>
  </si>
  <si>
    <t>Transport i łączność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</si>
  <si>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</si>
  <si>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</si>
  <si>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</si>
  <si>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</si>
  <si>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</si>
  <si>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</si>
  <si>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</si>
  <si>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</si>
  <si>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</si>
  <si>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</si>
  <si>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40 000,00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</si>
  <si>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</si>
  <si>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</si>
  <si>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</si>
  <si>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</si>
  <si>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</si>
  <si>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</si>
  <si>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</si>
  <si>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</si>
  <si>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</si>
  <si>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</si>
  <si>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</si>
  <si>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</si>
  <si>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</si>
  <si>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</si>
  <si>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</si>
  <si>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</si>
  <si>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</si>
  <si>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</si>
  <si>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</si>
  <si>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</si>
  <si>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</si>
  <si>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</si>
  <si>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</si>
  <si>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</si>
  <si>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</si>
  <si>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</si>
  <si>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</si>
  <si>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</si>
  <si>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</si>
  <si>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</si>
  <si>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</si>
  <si>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</si>
  <si>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</si>
  <si>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</si>
  <si>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</si>
  <si>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</si>
  <si>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</si>
  <si>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</si>
  <si>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</si>
  <si>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</si>
  <si>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</si>
  <si>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</si>
  <si>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</si>
  <si>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</si>
  <si>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</si>
  <si>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</si>
  <si>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</si>
  <si>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</si>
  <si>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</si>
  <si>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</si>
  <si>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</si>
  <si>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</si>
  <si>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</si>
  <si>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</si>
  <si>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</si>
  <si>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</si>
  <si>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</si>
  <si>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</si>
  <si>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0640</t>
  </si>
  <si>
    <t>Wpływy z tytułu kosztów egzekucyjnych, opłaty komorniczej i kosztów upomnień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</si>
  <si>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</si>
  <si>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</si>
  <si>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</si>
  <si>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</si>
  <si>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</si>
  <si>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</si>
  <si>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</si>
  <si>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</si>
  <si>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</si>
  <si>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</si>
  <si>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</si>
  <si>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</si>
  <si>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</si>
  <si>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</si>
  <si>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</si>
  <si>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</si>
  <si>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</si>
  <si>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</si>
  <si>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</si>
  <si>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</si>
  <si>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</si>
  <si>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</si>
  <si>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Wpływy z pozostałych odsetek</t>
  </si>
  <si>
    <t>0940</t>
  </si>
  <si>
    <t>Wpływy z rozliczeń/zwrotów z lat ubiegłych</t>
  </si>
  <si>
    <t>Wpłata środków finansowych z niewykorzystanych w terminie wydatków, które nie wygasają z upływem roku budżetowego</t>
  </si>
  <si>
    <t>6680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</si>
  <si>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</si>
  <si>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</si>
  <si>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</si>
  <si>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</si>
  <si>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</si>
  <si>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</si>
  <si>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</si>
  <si>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gmin, związków powiatowo-gminnych)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</si>
  <si>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</si>
  <si>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</si>
  <si>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</si>
  <si>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</si>
  <si>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</si>
  <si>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</si>
  <si>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</si>
  <si>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</si>
  <si>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</si>
  <si>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Dotacje celowe otrzymane z gminy na zadania bieżące realizowane na podstawie porozumień (umów) między jednostkami samorządu terytorialnego</t>
  </si>
  <si>
    <t>80148</t>
  </si>
  <si>
    <t>Stołówki szkolne i przedszkolne</t>
  </si>
  <si>
    <t>2700</t>
  </si>
  <si>
    <t>18 000,00</t>
  </si>
  <si>
    <t>80153</t>
  </si>
  <si>
    <t>Zapewnienie uczniom prawa do bezpłatnego dostępu do podręczników, materiałów edukacyjnych lub materiałów ćwiczeniowych</t>
  </si>
  <si>
    <t>80195</t>
  </si>
  <si>
    <t>2057</t>
  </si>
  <si>
    <t>2059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</si>
  <si>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</si>
  <si>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</si>
  <si>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</si>
  <si>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</si>
  <si>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</si>
  <si>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</si>
  <si>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</si>
  <si>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</si>
  <si>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</si>
  <si>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</si>
  <si>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</si>
  <si>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</si>
  <si>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</si>
  <si>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</si>
  <si>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</si>
  <si>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</si>
  <si>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</si>
  <si>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</si>
  <si>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5 000,00</t>
  </si>
  <si>
    <t>2360</t>
  </si>
  <si>
    <t>Dochody jednostek samorządu terytorialnego związane z realizacją zadań z zakresu administracji rządowej oraz innych zadań zleconych ustawami</t>
  </si>
  <si>
    <t>85230</t>
  </si>
  <si>
    <t>Pomoc w zakresie dożywiania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</si>
  <si>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</si>
  <si>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</si>
  <si>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</si>
  <si>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</si>
  <si>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</si>
  <si>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</si>
  <si>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</si>
  <si>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</si>
  <si>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</si>
  <si>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</si>
  <si>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</si>
  <si>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</si>
  <si>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</si>
  <si>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</si>
  <si>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</si>
  <si>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</si>
  <si>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</si>
  <si>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</si>
  <si>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</si>
  <si>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</si>
  <si>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</si>
  <si>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</si>
  <si>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</si>
  <si>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4 000,00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</si>
  <si>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</si>
  <si>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</si>
  <si>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</si>
  <si>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</si>
  <si>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</si>
  <si>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</si>
  <si>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</si>
  <si>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</si>
  <si>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</si>
  <si>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</si>
  <si>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</si>
  <si>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</si>
  <si>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</si>
  <si>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Razem:</t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</si>
  <si>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</si>
  <si>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</si>
  <si>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</si>
  <si>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</si>
  <si>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</si>
  <si>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</si>
  <si>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</si>
  <si>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</si>
  <si>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</si>
  <si>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</si>
  <si>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</si>
  <si>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</si>
  <si>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</si>
  <si>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</si>
  <si>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</si>
  <si>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</si>
  <si>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</si>
  <si>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</si>
  <si>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</si>
  <si>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</si>
  <si>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</si>
  <si>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774,00</t>
  </si>
  <si>
    <t>4170</t>
  </si>
  <si>
    <t>Wynagrodzenia bezosobowe</t>
  </si>
  <si>
    <t>4 500,00</t>
  </si>
  <si>
    <t>4260</t>
  </si>
  <si>
    <t>Zakup energii</t>
  </si>
  <si>
    <t>480,00</t>
  </si>
  <si>
    <t>60004</t>
  </si>
  <si>
    <t>Lokalny transport zbiorowy</t>
  </si>
  <si>
    <t>Dotacje celowe przekazane gminie na zadania bieżące realizowane na podstawie porozumień (umów) między jednostkami samorządu terytorialnego</t>
  </si>
  <si>
    <t>2820</t>
  </si>
  <si>
    <t>Dotacja celowa z budżetu na finansowanie lub dofinansowanie zadań zleconych do realizacji stowarzyszeniom</t>
  </si>
  <si>
    <t>60014</t>
  </si>
  <si>
    <t>Drogi publiczne powiatowe</t>
  </si>
  <si>
    <t>Dotacja celowa na pomoc finansową udzielaną między jednostkami samorządu terytorialnego na dofinansowanie własnych zadań inwestycyjnych i zakupów inwestycyjnych</t>
  </si>
  <si>
    <t>4270</t>
  </si>
  <si>
    <t>Zakup usług remontowych</t>
  </si>
  <si>
    <t>6050</t>
  </si>
  <si>
    <t>Wydatki inwestycyjne jednostek budżetowych</t>
  </si>
  <si>
    <t>630</t>
  </si>
  <si>
    <t>Turystyka</t>
  </si>
  <si>
    <t>63095</t>
  </si>
  <si>
    <t>4360</t>
  </si>
  <si>
    <t>Opłaty z tytułu zakupu usług telekomunikacyjnych</t>
  </si>
  <si>
    <t>6060</t>
  </si>
  <si>
    <t>Wydatki na zakupy inwestycyjne jednostek budżetowych</t>
  </si>
  <si>
    <t>70001</t>
  </si>
  <si>
    <t>Zakłady gospodarki mieszkaniowej</t>
  </si>
  <si>
    <t>2650</t>
  </si>
  <si>
    <t>Dotacja przedmiotowa z budżetu dla samorządowego zakładu budżetowego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</si>
  <si>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</si>
  <si>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</si>
  <si>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</si>
  <si>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</si>
  <si>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</si>
  <si>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</si>
  <si>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</si>
  <si>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</si>
  <si>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100 000,00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</si>
  <si>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</si>
  <si>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</si>
  <si>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</si>
  <si>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</si>
  <si>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</si>
  <si>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</si>
  <si>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</si>
  <si>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</si>
  <si>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</si>
  <si>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Dodatkowe wynagrodzenie roczne</t>
  </si>
  <si>
    <t>3 000,00</t>
  </si>
  <si>
    <t>75022</t>
  </si>
  <si>
    <t>Rady gmin (miast i miast na prawach powiatu)</t>
  </si>
  <si>
    <t>3030</t>
  </si>
  <si>
    <t xml:space="preserve">Różne wydatki na rzecz osób fizycznych </t>
  </si>
  <si>
    <t>4190</t>
  </si>
  <si>
    <t>Nagrody konkursowe</t>
  </si>
  <si>
    <t>4420</t>
  </si>
  <si>
    <t>Podróże służbowe zagraniczne</t>
  </si>
  <si>
    <t>3020</t>
  </si>
  <si>
    <t>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</si>
  <si>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</si>
  <si>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</si>
  <si>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</si>
  <si>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</si>
  <si>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</si>
  <si>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</si>
  <si>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</si>
  <si>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</si>
  <si>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</si>
  <si>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</si>
  <si>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38 000,00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</si>
  <si>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</si>
  <si>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</si>
  <si>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</si>
  <si>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</si>
  <si>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</si>
  <si>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</si>
  <si>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</si>
  <si>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</si>
  <si>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</si>
  <si>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</si>
  <si>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</si>
  <si>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75411</t>
  </si>
  <si>
    <t>Komendy powiatowe Państwowej Straży Pożarnej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</si>
  <si>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</si>
  <si>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</si>
  <si>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</si>
  <si>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</si>
  <si>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75414</t>
  </si>
  <si>
    <t>Obrona cywilna</t>
  </si>
  <si>
    <t>75415</t>
  </si>
  <si>
    <t>Zadania ratownictwa górskiego i wodnego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</si>
  <si>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</si>
  <si>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</si>
  <si>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</si>
  <si>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</si>
  <si>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</si>
  <si>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</si>
  <si>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</si>
  <si>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</si>
  <si>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</si>
  <si>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</si>
  <si>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</si>
  <si>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</si>
  <si>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</si>
  <si>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3 250,00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</si>
  <si>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</si>
  <si>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</si>
  <si>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</si>
  <si>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</si>
  <si>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</si>
  <si>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</si>
  <si>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</si>
  <si>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Dotacja podmiotowa z budżetu dla niepublicznej jednostki systemu oświaty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</si>
  <si>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</si>
  <si>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</si>
  <si>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</si>
  <si>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</si>
  <si>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2 500,00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</si>
  <si>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</si>
  <si>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</si>
  <si>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</si>
  <si>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</si>
  <si>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</si>
  <si>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</si>
  <si>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</si>
  <si>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</si>
  <si>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Dotacja celowa na pomoc finansową udzielaną między jednostkami samorządu terytorialnego na dofinansowanie własnych zadań bieżących</t>
  </si>
  <si>
    <t>Stypendia dla uczniów</t>
  </si>
  <si>
    <t>140,00</t>
  </si>
  <si>
    <t>5 720,00</t>
  </si>
  <si>
    <t>4217</t>
  </si>
  <si>
    <t>4219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</si>
  <si>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</si>
  <si>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</si>
  <si>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</si>
  <si>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</si>
  <si>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</si>
  <si>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</si>
  <si>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</si>
  <si>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</si>
  <si>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</si>
  <si>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</si>
  <si>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950,00</t>
  </si>
  <si>
    <t>85195</t>
  </si>
  <si>
    <t>1 050,00</t>
  </si>
  <si>
    <t>85202</t>
  </si>
  <si>
    <t>Domy pomocy społecznej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</si>
  <si>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</si>
  <si>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</si>
  <si>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</si>
  <si>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</si>
  <si>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</si>
  <si>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</si>
  <si>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</si>
  <si>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85232</t>
  </si>
  <si>
    <t>Centra integracji społecznej</t>
  </si>
  <si>
    <t>85295</t>
  </si>
  <si>
    <t>85401</t>
  </si>
  <si>
    <t>Świetlice szkolne</t>
  </si>
  <si>
    <t>3240</t>
  </si>
  <si>
    <t>85416</t>
  </si>
  <si>
    <t>Pomoc materialna dla uczniów o charakterze motywacyjnym</t>
  </si>
  <si>
    <t>2 370,00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</si>
  <si>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</si>
  <si>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</si>
  <si>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85508</t>
  </si>
  <si>
    <t>Rodziny zastępcze</t>
  </si>
  <si>
    <t>85510</t>
  </si>
  <si>
    <t>Działalność placówek opiekuńczo-wychowawczych</t>
  </si>
  <si>
    <t>90001</t>
  </si>
  <si>
    <t>Gospodarka ściekowa i ochrona wód</t>
  </si>
  <si>
    <t>6230</t>
  </si>
  <si>
    <t>Dotacje celowe z budżetu na finansowanie lub dofinansowanie kosztów realizacji inwestycji i zakupów inwestycyjnych jednostek nie zaliczanych do sektora finansów publicznych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</si>
  <si>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</si>
  <si>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</si>
  <si>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</si>
  <si>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</si>
  <si>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</si>
  <si>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</si>
  <si>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</si>
  <si>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</si>
  <si>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24,50</t>
  </si>
  <si>
    <t>90015</t>
  </si>
  <si>
    <t>Oświetlenie ulic, placów i dróg</t>
  </si>
  <si>
    <t>92105</t>
  </si>
  <si>
    <t>Pozostałe zadania w zakresie kultury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</si>
  <si>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</si>
  <si>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</si>
  <si>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</si>
  <si>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</si>
  <si>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</si>
  <si>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</si>
  <si>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</si>
  <si>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</si>
  <si>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</si>
  <si>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</si>
  <si>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</si>
  <si>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92695</t>
  </si>
  <si>
    <t>Ogółem plan dochodów:</t>
  </si>
  <si>
    <t>Wpływy z tytułu zwrotów wypłaconych świadczeń z funduszu alimentacyjnego</t>
  </si>
  <si>
    <t>0980</t>
  </si>
  <si>
    <t>Świadczenia rodzinne, świadczenie z funduszu alimentacyjnego oraz składki na ubezpieczenia emerytalne i rentowe z ubezpieczenia społecznego</t>
  </si>
  <si>
    <t>Nazwa</t>
  </si>
  <si>
    <t>§</t>
  </si>
  <si>
    <t>b) plan dochodów</t>
  </si>
  <si>
    <t>OGÓŁEM:</t>
  </si>
  <si>
    <t>Szkolenia pracowników niebędących członkami korpusu służby cywilnej</t>
  </si>
  <si>
    <t>Dotacje celowe otrzymane z budżetu państwa na realizację zadań bieżących z zakresu administracji rządowej oraz innych zadań zleconych gminie (związkom gmin) ustawami</t>
  </si>
  <si>
    <t xml:space="preserve">Opłaty z tytułu zakupu usług telekomunikacyjnych </t>
  </si>
  <si>
    <t>Dodatkowe wynagrodzenia roczne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</si>
  <si>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</si>
  <si>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wychowawcze</t>
  </si>
  <si>
    <t>Składki na ubezpieczenie zdrowotne opłacane za osoby pobierające niektóre świadczenia z pomocy społecznej, niektóre świadczenia rozdzinne oraz za osoby uczestniczące w zajęciach w centrum intergacji społecznej</t>
  </si>
  <si>
    <t xml:space="preserve">Urzędy naczelnych organów władzy państwowej, kontroli i ochrony prawa </t>
  </si>
  <si>
    <t xml:space="preserve">Wydatki </t>
  </si>
  <si>
    <t>Dotacje</t>
  </si>
  <si>
    <t>a) plan dotacji i wydatków</t>
  </si>
  <si>
    <t xml:space="preserve">                                                               </t>
  </si>
  <si>
    <t xml:space="preserve">                                                            </t>
  </si>
  <si>
    <t>Dotacje udzielone z budżetu Gminy  na zadania bieżące</t>
  </si>
  <si>
    <t>Plan</t>
  </si>
  <si>
    <t xml:space="preserve">I. </t>
  </si>
  <si>
    <t>Dotacje dla jednostek sektora finansów publicznych</t>
  </si>
  <si>
    <t xml:space="preserve">1. </t>
  </si>
  <si>
    <t xml:space="preserve">Dotacja podmiotowa </t>
  </si>
  <si>
    <t>2.</t>
  </si>
  <si>
    <t xml:space="preserve">Dotacje celowe </t>
  </si>
  <si>
    <t>Transport i łaczność</t>
  </si>
  <si>
    <t xml:space="preserve">Dotacje celowe przekazane gminie na zadania bieżące realizowane na podstawie porozumień (umów)  między jednostkami samorządu terytorialnego </t>
  </si>
  <si>
    <t>Przedszkola</t>
  </si>
  <si>
    <t>Dotacja celowa na pomoc finansową udzieloną między jednostkami samorządu terytorialnego na dofiansowanie własnych zadań bieżących</t>
  </si>
  <si>
    <t>Dotacje celowe przekazane do powiatu na zadania bieżące realizowane na podstawie porozumień (umów)  między jednostkami samorządu terytorialnego</t>
  </si>
  <si>
    <t>3.</t>
  </si>
  <si>
    <t>Dotacja przedmiotowa</t>
  </si>
  <si>
    <t>Zakład gospodarki mieszkaniowej</t>
  </si>
  <si>
    <t xml:space="preserve">II. </t>
  </si>
  <si>
    <t>Dotacje dla jednostek spoza sektora finansów publicznych</t>
  </si>
  <si>
    <t>1.</t>
  </si>
  <si>
    <t>Dotacja celowa</t>
  </si>
  <si>
    <t>Dotacja celowa z budżetu na finansowanie lub dofinansowanie zadań zleconych do realizacji pozostałym jednostkom niezaliczanym do sektora finansów publicznych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</si>
  <si>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</si>
  <si>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Kultura fizyczna i sport</t>
  </si>
  <si>
    <t>RAZEM:</t>
  </si>
  <si>
    <t>Dotacje udzielone z budżetu na zadania majątkowe</t>
  </si>
  <si>
    <t>Dotacje z budżetu na finansowanie lub dofinansowanie kosztów realizacji inwestycji i zakupów inwestycyjnych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</si>
  <si>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</si>
  <si>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</si>
  <si>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</si>
  <si>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OGÓŁEM: bieżące i majątkowe</t>
  </si>
  <si>
    <t xml:space="preserve">PRZYCHODÓW I ROZCHODÓW ZWIĄZANY Z FINANSOWANIEM DEFICYTU </t>
  </si>
  <si>
    <t>w złotych</t>
  </si>
  <si>
    <t>Lp.</t>
  </si>
  <si>
    <t>Wyszczególnienie źródeł</t>
  </si>
  <si>
    <t>Spłata otrzymanych krajowych pożyczek i kredytów</t>
  </si>
  <si>
    <t>4.</t>
  </si>
  <si>
    <t>5.</t>
  </si>
  <si>
    <t>6.</t>
  </si>
  <si>
    <t>po zmianie wolne środki, o których mowa w art. 217 ust. 2 pkt 6 ustawy</t>
  </si>
  <si>
    <t>RAZEM PRZYCHODY/ROZCHODY</t>
  </si>
  <si>
    <t xml:space="preserve">OGÓŁEM </t>
  </si>
  <si>
    <t>Nazwa zadania majątkowego</t>
  </si>
  <si>
    <t xml:space="preserve">Dział </t>
  </si>
  <si>
    <t>Nakłady do poniesienia</t>
  </si>
  <si>
    <t>Wykonawca /                   Termin realizacji</t>
  </si>
  <si>
    <t>6</t>
  </si>
  <si>
    <t>7</t>
  </si>
  <si>
    <t>8</t>
  </si>
  <si>
    <t>9</t>
  </si>
  <si>
    <t>1</t>
  </si>
  <si>
    <t>2</t>
  </si>
  <si>
    <t>3</t>
  </si>
  <si>
    <t>4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</si>
  <si>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</si>
  <si>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</si>
  <si>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</si>
  <si>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</si>
  <si>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</si>
  <si>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</si>
  <si>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</si>
  <si>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</si>
  <si>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</si>
  <si>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</si>
  <si>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</si>
  <si>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</si>
  <si>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</si>
  <si>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</si>
  <si>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</si>
  <si>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</si>
  <si>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</si>
  <si>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</si>
  <si>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Dochody</t>
  </si>
  <si>
    <t>Dotacje celowe otrzymane z budżetu państwa na realizację własnych zadań bieżących gmin (związków gmin)</t>
  </si>
  <si>
    <t>Oddziały przedszkole przy szkołach podstawowych</t>
  </si>
  <si>
    <t>Wydatki osobowe niezaliczane do wynagrodzeń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</si>
  <si>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</si>
  <si>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</si>
  <si>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</si>
  <si>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</si>
  <si>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</si>
  <si>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</si>
  <si>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</si>
  <si>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</si>
  <si>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</si>
  <si>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</si>
  <si>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t>Centrum Integracji Społecznej</t>
  </si>
  <si>
    <t xml:space="preserve">                                                                     </t>
  </si>
  <si>
    <t>Sołectwo</t>
  </si>
  <si>
    <t xml:space="preserve">Transport i łączność </t>
  </si>
  <si>
    <t>Budziszewko</t>
  </si>
  <si>
    <t>Garbatka</t>
  </si>
  <si>
    <t>Karolewo</t>
  </si>
  <si>
    <t>Nienawiszcz</t>
  </si>
  <si>
    <t>Naprawa dróg gminnych</t>
  </si>
  <si>
    <t>Pruśce</t>
  </si>
  <si>
    <t>Gościejewo</t>
  </si>
  <si>
    <t>Jaracz</t>
  </si>
  <si>
    <t>Parkowo</t>
  </si>
  <si>
    <t xml:space="preserve">Równanie dróg </t>
  </si>
  <si>
    <t>Studzieniec</t>
  </si>
  <si>
    <t>Owieczki</t>
  </si>
  <si>
    <t>Słomowo</t>
  </si>
  <si>
    <t xml:space="preserve">Bezpieczeństwo publiczne i ochrona przeciwpożarowa </t>
  </si>
  <si>
    <t>Wsparcie działalności OSP</t>
  </si>
  <si>
    <t>Boguniewo</t>
  </si>
  <si>
    <t>Utrzymanie zieleni i ogródka jordanowskiego</t>
  </si>
  <si>
    <t>Utrzymanie zieleni w sołectwie</t>
  </si>
  <si>
    <t>Utrzymanie i pielęgnacja terenów zielonych</t>
  </si>
  <si>
    <t>Utrzymanie i pielęgnacja wiejskich terenów zielonych</t>
  </si>
  <si>
    <t>Tarnowo</t>
  </si>
  <si>
    <t>Ruda</t>
  </si>
  <si>
    <t xml:space="preserve">Owczegłowy </t>
  </si>
  <si>
    <t>Wynagrodzenie dla palacza</t>
  </si>
  <si>
    <t>Utrzymanie i wyposażenie świetlicy</t>
  </si>
  <si>
    <t>Kaziopole</t>
  </si>
  <si>
    <t>Owczegłowy</t>
  </si>
  <si>
    <t>Nasza świetlica nośnikiem kultury  - zakup materiałów</t>
  </si>
  <si>
    <t>Utrzymanie Sali Centrum Integracji</t>
  </si>
  <si>
    <t>Nasza świetlica nośnikiem kultury  - zakup usług</t>
  </si>
  <si>
    <t>Zakup usług dostępu do sieci Internet</t>
  </si>
  <si>
    <t xml:space="preserve">Biblioteki </t>
  </si>
  <si>
    <t>Wsparcie działań Biblioteki Publicznej w Parkowie</t>
  </si>
  <si>
    <t>Organizacja imprez kulturalno – sportowych</t>
  </si>
  <si>
    <t>Organizacja imprez kulturalnych</t>
  </si>
  <si>
    <t xml:space="preserve">Organizacja imprez kulturalnych </t>
  </si>
  <si>
    <t>Organizacja imprez kulturalnych i oświatowych</t>
  </si>
  <si>
    <t>Organizacja festynów wiejskich</t>
  </si>
  <si>
    <t>Organizacja imprez kulturalno  - sportowych</t>
  </si>
  <si>
    <t>Organizowanie imprez kulturalno – sportowych</t>
  </si>
  <si>
    <t>Organizacja imprez o charakterze kulturalnym i sportowym</t>
  </si>
  <si>
    <t>Prace pielęgnacyjne na stadionie sportowym Gościejewo</t>
  </si>
  <si>
    <t xml:space="preserve">Utrzymanie boiska sportowego </t>
  </si>
  <si>
    <t>Prace pielęgnacyjne na stadionie sportowym w Gościejewie</t>
  </si>
  <si>
    <t>% wykonania</t>
  </si>
  <si>
    <t>Pielęgnacja poboczy gminnych</t>
  </si>
  <si>
    <t>7.</t>
  </si>
  <si>
    <t>8.</t>
  </si>
  <si>
    <t>9.</t>
  </si>
  <si>
    <t xml:space="preserve">                                                       </t>
  </si>
  <si>
    <t>DOCHODY</t>
  </si>
  <si>
    <t xml:space="preserve"> WYDATKI</t>
  </si>
  <si>
    <t xml:space="preserve">Plan </t>
  </si>
  <si>
    <t>Gospodarka ściekowa i ochrona środowiska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</si>
  <si>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</si>
  <si>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</si>
  <si>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</si>
  <si>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Wpływy  z opłat za zezwolenia na sprzedaż alkoholu</t>
  </si>
  <si>
    <t>Razem</t>
  </si>
  <si>
    <t>WYDATKI</t>
  </si>
  <si>
    <t>Dotacja celowa na pomoc finansową udzieloną między jednostkami samorządu terytorialnego na dofinansowanie własnych zadań bieżących</t>
  </si>
  <si>
    <t>Zmiany</t>
  </si>
  <si>
    <t>Nadpłaty</t>
  </si>
  <si>
    <t>Ogółem</t>
  </si>
  <si>
    <t>wymagalne</t>
  </si>
  <si>
    <t>Załącznik nr 1 do informacji opisowej</t>
  </si>
  <si>
    <t>ZMIANY W PLANIE DOCHODÓW GMINY ROGOŹNO ORAZ WYKONANIE DOCHODÓW</t>
  </si>
  <si>
    <r>
      <t xml:space="preserve">Zobowiązania
Ogółem
</t>
    </r>
    <r>
      <rPr>
        <b/>
        <sz val="7"/>
        <color indexed="8"/>
        <rFont val="Arial"/>
        <family val="2"/>
        <charset val="238"/>
      </rPr>
      <t>(niewymagalne)</t>
    </r>
  </si>
  <si>
    <t>Załącznik nr 2 do informacji opisowej</t>
  </si>
  <si>
    <t>PLAN I WYKONANIE</t>
  </si>
  <si>
    <t>przychodów</t>
  </si>
  <si>
    <t>rozchodów</t>
  </si>
  <si>
    <t>x</t>
  </si>
  <si>
    <t>Załącznik nr 4 do informacji opisowej</t>
  </si>
  <si>
    <t>% 
wykonania</t>
  </si>
  <si>
    <t>Załącznik nr 6 do informacji opisowej</t>
  </si>
  <si>
    <t xml:space="preserve">Plan i wykonanie dochodów i wydatków związanych z realizacją zadań wykonywanych na podstawie porozumień </t>
  </si>
  <si>
    <t>Załącznik nr 7 do informacji opisowej</t>
  </si>
  <si>
    <t>Załącznik nr 8 do informacji opisowej</t>
  </si>
  <si>
    <t>%
wykonania</t>
  </si>
  <si>
    <t>Załącznik nr 9 do informacji opisowej</t>
  </si>
  <si>
    <t>RAZEM PLAN: Dział 700 Rozdział 70001</t>
  </si>
  <si>
    <t>RAZEM WYKONANIE: 
Dział 700 Rozdział 70001</t>
  </si>
  <si>
    <t>OGÓŁEM PLAN:</t>
  </si>
  <si>
    <t>RAZEM WYKONANIE:
 Dział 852 Rozdział 85232</t>
  </si>
  <si>
    <t>OGÓŁEM WYKONANIE:</t>
  </si>
  <si>
    <t>Załącznik nr 10 do informacji opisowej</t>
  </si>
  <si>
    <t>PLAN I WYKONANIE DOCHODÓW Z TYTUŁU WYDAWANIA ZEZWOLEŃ NA SPRZEDAŻ</t>
  </si>
  <si>
    <t>Załącznik nr 11 do informacji opisowej</t>
  </si>
  <si>
    <t>Załącznik nr 12 do informacji opisowej</t>
  </si>
  <si>
    <t>Składki na ubezpieczenie społeczne</t>
  </si>
  <si>
    <t>obsługa systemu - odbiór odpadów</t>
  </si>
  <si>
    <t>przesyłki pocztowe</t>
  </si>
  <si>
    <t>przeglądy i konserwacje sprzętu</t>
  </si>
  <si>
    <t>dzierżawa pojemników</t>
  </si>
  <si>
    <t>aktualizacja  dwóch systemów oprogramowania</t>
  </si>
  <si>
    <t xml:space="preserve">w tym: </t>
  </si>
  <si>
    <t>%
 wykonania</t>
  </si>
  <si>
    <t>Należności wymagalne</t>
  </si>
  <si>
    <t>Zobowiązanie niewymagalne</t>
  </si>
  <si>
    <t>Załącznik nr 13 do informacji opisowej</t>
  </si>
  <si>
    <t>Należności pozostałe do zapłaty</t>
  </si>
  <si>
    <t>ogółem</t>
  </si>
  <si>
    <t>w tym:
zaległości</t>
  </si>
  <si>
    <t>RAZEM PLAN: Dział 852 Rozdział 85232</t>
  </si>
  <si>
    <t>Pozostałe odsetki</t>
  </si>
  <si>
    <t>020</t>
  </si>
  <si>
    <t>0870</t>
  </si>
  <si>
    <t>Leśnictwo</t>
  </si>
  <si>
    <t>Wpływy ze sprzedaży składników majątkowych</t>
  </si>
  <si>
    <t>0840</t>
  </si>
  <si>
    <t>Wpływy ze sprzedaży wyrobów</t>
  </si>
  <si>
    <t>0580</t>
  </si>
  <si>
    <t>Wpływy z tytułu grzywien i innych kar pieniężnych od osób prawnych i innych jednostek organizacyjnych</t>
  </si>
  <si>
    <t>Załącznik nr 14 do informacji opisowej</t>
  </si>
  <si>
    <t>REALIZACJA PLANU WYDATKÓW BUDŻETU GMINY Z TYTUŁU WYNAGRODZEŃ I POCHODNYCH OD NICH NALICZONYCH</t>
  </si>
  <si>
    <t>Załącznik nr 5 do informacji opisowej</t>
  </si>
  <si>
    <t xml:space="preserve">Opłaty z tytułu zakupu usług 
  telekomunikacyjnych </t>
  </si>
  <si>
    <t>za okres od początku roku do dnia 30 czerwca 2020 roku</t>
  </si>
  <si>
    <t>Plan na 01.01.2020r.</t>
  </si>
  <si>
    <t>Plan po zmianie na 30.06.2020r.</t>
  </si>
  <si>
    <t>Plan 
po zmianie 
na 30.06.2020r.</t>
  </si>
  <si>
    <t>02001</t>
  </si>
  <si>
    <t xml:space="preserve">Gospodarka leśna </t>
  </si>
  <si>
    <t>60013</t>
  </si>
  <si>
    <t xml:space="preserve">Drogi publiczne wojewódzkie </t>
  </si>
  <si>
    <t>2950</t>
  </si>
  <si>
    <t>Wpływy ze zwrotów niewykorzystanych dotacji oraz płatności</t>
  </si>
  <si>
    <t xml:space="preserve">Turystyka </t>
  </si>
  <si>
    <t xml:space="preserve">0970 </t>
  </si>
  <si>
    <t>0780</t>
  </si>
  <si>
    <t xml:space="preserve">Wpływy ze zbycia praw majątkowych </t>
  </si>
  <si>
    <t xml:space="preserve">Działalność usługowa </t>
  </si>
  <si>
    <t>2020</t>
  </si>
  <si>
    <t xml:space="preserve">Cmentarze </t>
  </si>
  <si>
    <t>75107</t>
  </si>
  <si>
    <t xml:space="preserve">Wybory Prezydenta Rzeczypospolitej Polskiej </t>
  </si>
  <si>
    <t xml:space="preserve">Domy pomocy społecznej </t>
  </si>
  <si>
    <t xml:space="preserve">Gospodarka ściekowa i ochrona wód </t>
  </si>
  <si>
    <t>0950</t>
  </si>
  <si>
    <t xml:space="preserve">Wpływy z tytułu kar i odszkodowań wynikających z umów </t>
  </si>
  <si>
    <t>75405</t>
  </si>
  <si>
    <t xml:space="preserve">Komendy powiatowe Policji </t>
  </si>
  <si>
    <t>8090</t>
  </si>
  <si>
    <t xml:space="preserve">Koszty emisji samorządowych papierów wartościowych oraz inne opłaty i prowizje </t>
  </si>
  <si>
    <t xml:space="preserve">Zakup usług zdrowotnych </t>
  </si>
  <si>
    <t>2510</t>
  </si>
  <si>
    <t xml:space="preserve">Dotacja podmiotowa z budżetu dla samorządowego zakładu budżetowego </t>
  </si>
  <si>
    <t>85513</t>
  </si>
  <si>
    <t>Składki na ubezpieczenie zdrowotne opłacane za osoby pobierające niektóre świadczenia rodzinne, zgodnie z prze</t>
  </si>
  <si>
    <t>90026</t>
  </si>
  <si>
    <t xml:space="preserve">Pozostałe działania związane z gospodarką odpadami </t>
  </si>
  <si>
    <t xml:space="preserve">Składki na Fundusz Pracy oraz Solidarnościowy Fundusz Wsparcia Osób Niepełnosprawnych </t>
  </si>
  <si>
    <t>2410</t>
  </si>
  <si>
    <t xml:space="preserve">Dotacja z budżetu jednostki samorządu terytorialnego dla samorządowego zakładu budżetowego na pierwsze wyposażenie w środki obrotowe </t>
  </si>
  <si>
    <t>Wykonanie 
na dzień:
30.06.2020r.</t>
  </si>
  <si>
    <t>Plan i wykonanie przedsięwzięć w ramach funduszu sołeckiego na 2020 rok</t>
  </si>
  <si>
    <t xml:space="preserve">Rolnictwo i łowiectwo </t>
  </si>
  <si>
    <t xml:space="preserve">Zakup usług pozostałych </t>
  </si>
  <si>
    <t xml:space="preserve">Wielkopolska odnowa wsi - wkład własny </t>
  </si>
  <si>
    <t xml:space="preserve">Ruda </t>
  </si>
  <si>
    <t xml:space="preserve">Materiały na remont świetlicy </t>
  </si>
  <si>
    <t xml:space="preserve">Opiekun obiektu - świetlicy </t>
  </si>
  <si>
    <t>Organizacja imprez kulturalno - sportowych</t>
  </si>
  <si>
    <t>Utrzymanie świetlicy wiejskiej - wynagrodzenie dla palacza i obsługi</t>
  </si>
  <si>
    <t xml:space="preserve">Zakup pomieszczenia gospodarczego przy boisku sportowym </t>
  </si>
  <si>
    <t xml:space="preserve">Wsparcie OSP Budziszewko - zakup materiałów </t>
  </si>
  <si>
    <t xml:space="preserve">Piknik sołecki z okazji 655 lecia wsi Budziszewko </t>
  </si>
  <si>
    <t xml:space="preserve">Budowa placu z kostki brukowej na boisku wiejskim </t>
  </si>
  <si>
    <t xml:space="preserve">Remont dróg gminnych - zakup paliwa do maszyn </t>
  </si>
  <si>
    <t xml:space="preserve">Utrzymanie boiska wiejskiego i terenu wokół oraz zieleni na terenie sołectwa </t>
  </si>
  <si>
    <t xml:space="preserve">Organizacja obchodów 100 lecia OSP Gościejewo </t>
  </si>
  <si>
    <t>Pielęgnacja parku wiejskiego</t>
  </si>
  <si>
    <t xml:space="preserve">Zakup wyposażenia i bieżące utrzymanie  sali wiejskiej </t>
  </si>
  <si>
    <t xml:space="preserve">Jaracz </t>
  </si>
  <si>
    <t xml:space="preserve">Zakup artykułów edukacyjnych dla Przedszkola "Słoneczne Skrzaty" w Parkowie </t>
  </si>
  <si>
    <t xml:space="preserve">Utrzymanie porządku terenów zielonych i boiska na terenie sołectwa </t>
  </si>
  <si>
    <t>Zakup lamp</t>
  </si>
  <si>
    <t xml:space="preserve">Zakup lamp </t>
  </si>
  <si>
    <t>Utrzymanie porządku, czystości w świetlicy wiejskiej, wokół świetlicy na placu zabaw</t>
  </si>
  <si>
    <t xml:space="preserve">Montaż alarmu w świetlicy wiejskiej oraz przy budynku gospodarczym </t>
  </si>
  <si>
    <t>Organizacja imprez o charakterze kulturalno-sportowym - 3597,86 zł 
Zakup materiałów do naprawy dachu na wiacie biesiadnej i budynku gospodarczym 5.200,00 zł - wykonanie 1364,54</t>
  </si>
  <si>
    <t xml:space="preserve">Zakup barier uniemożliwiających wjazd na teren boiska </t>
  </si>
  <si>
    <t xml:space="preserve">Zakup energii elektrycznej i wody </t>
  </si>
  <si>
    <t xml:space="preserve">Zakup kruszywa oraz utwardzenie dróg gminnych </t>
  </si>
  <si>
    <t xml:space="preserve">Utrzymanie bieżącej świetlicy wiejskiej - Przepływowy ogrzewacz wody, zakup 2 szafek </t>
  </si>
  <si>
    <t xml:space="preserve">Zakup energii </t>
  </si>
  <si>
    <t xml:space="preserve">Karolewo </t>
  </si>
  <si>
    <t>Utrzymanie boiska sportowego 1.500,00 zł, - wykonanie 391,50 zł, Doposażenie placu zabaw i boiska 2.000,00 zł</t>
  </si>
  <si>
    <t xml:space="preserve">Doposażenie placu zabaw i boisko </t>
  </si>
  <si>
    <t>Utrzymanie świetlicy i terenu wokół</t>
  </si>
  <si>
    <t xml:space="preserve">Utrzymanie boiska wiejskiego oraz zakup materiałów do ogrodzenia placu zabaw </t>
  </si>
  <si>
    <t xml:space="preserve">Kaziopole </t>
  </si>
  <si>
    <t xml:space="preserve">Zwiedzanie Polski </t>
  </si>
  <si>
    <t xml:space="preserve">Laskowo </t>
  </si>
  <si>
    <t xml:space="preserve">Zakup materiałów na wyposażenie świetlicy </t>
  </si>
  <si>
    <t xml:space="preserve">Imprezy Kulturalne dla dzieci, młodzieży i mieszkańców sołectwa </t>
  </si>
  <si>
    <t xml:space="preserve">Przeniesienie placu zabaw </t>
  </si>
  <si>
    <t xml:space="preserve">Poprawa orientacji w terenie - zakup znaków </t>
  </si>
  <si>
    <t>Zakup tablic informacyjnych - Cieśle</t>
  </si>
  <si>
    <t>Zakup tablic edukacyjnych o przyrodzie i ekologii</t>
  </si>
  <si>
    <t xml:space="preserve">Jaśniej znaczy bezpieczniej - montaż dwóch lamp </t>
  </si>
  <si>
    <t xml:space="preserve">Pozostała działalność związana z gospodarką odpadami  </t>
  </si>
  <si>
    <t xml:space="preserve">Pozostała działalność </t>
  </si>
  <si>
    <t xml:space="preserve">Zakup materiałów i wyposażenia </t>
  </si>
  <si>
    <t xml:space="preserve">Utrzymanie świetlicy - gospodarz obiektu </t>
  </si>
  <si>
    <t xml:space="preserve">Nasza świetlica nośnikiem kultury - Internet </t>
  </si>
  <si>
    <t xml:space="preserve">Razem lepiej i weselej - festyny rodzinne, konkursy 1.500,00 zł Cieśle - 2.000,00 zł </t>
  </si>
  <si>
    <t xml:space="preserve">Razem lepiej i weselej - festyny rodzinne, konkursy w tym Cieśle 2.000 zł </t>
  </si>
  <si>
    <t xml:space="preserve">Zakup ławek ogrodowych i sprzętu nagłaśniającego </t>
  </si>
  <si>
    <t xml:space="preserve">Utrzymanie boiska i placu zabaw </t>
  </si>
  <si>
    <t xml:space="preserve">Utrzymanie świetlicy wiejskiej </t>
  </si>
  <si>
    <t xml:space="preserve">Organizacja imprez kulturalnych - 3.000,00 zł Spawanie tablicy wolnostojącej - 1.000,00 zł </t>
  </si>
  <si>
    <t xml:space="preserve">Organizacja imprez o charakterze kulturalnym i sportowym </t>
  </si>
  <si>
    <t xml:space="preserve">Garbatka </t>
  </si>
  <si>
    <t xml:space="preserve">Budowa wiaty oraz pomieszczenia gospodarczego Garbatka </t>
  </si>
  <si>
    <t>Utrzymanie boiska sportowego - 2.000,00 zł, Budowa placu zabaw 5.000,00 zł</t>
  </si>
  <si>
    <t xml:space="preserve"> Budziszewko</t>
  </si>
  <si>
    <t xml:space="preserve">Gruntowny remont pomieszczeń magazynowych i ubikacji - strażnica </t>
  </si>
  <si>
    <t>Zakup wyposażenia dla OSP Pruśce</t>
  </si>
  <si>
    <t xml:space="preserve">Pruśce </t>
  </si>
  <si>
    <t xml:space="preserve">Wyłożenie kostki brukowej pod wiatą biesiadną w Pruścach </t>
  </si>
  <si>
    <t xml:space="preserve">Utrzymanie boisk wiejskich </t>
  </si>
  <si>
    <t xml:space="preserve">Utrzymanie boiska wiejskiego </t>
  </si>
  <si>
    <t>Równanie dróg gruntowych</t>
  </si>
  <si>
    <t xml:space="preserve">Gospodarka mieszkaniowa </t>
  </si>
  <si>
    <t xml:space="preserve">Wydatki na zakupy inwestycyjne jednostek budżetowych </t>
  </si>
  <si>
    <t>Wykup ziemi na potrzeby sołectwa Parkowo</t>
  </si>
  <si>
    <t xml:space="preserve">Wynagrodzenie bezosobowe </t>
  </si>
  <si>
    <t xml:space="preserve">Utrzymanie i pielęgnacja wiejskich terenów zielonych </t>
  </si>
  <si>
    <t>Organizacja festynów wiejskich i dożynek</t>
  </si>
  <si>
    <t xml:space="preserve">Parkowo </t>
  </si>
  <si>
    <t xml:space="preserve">Organizacja imprez sportowych i dbanie o boisko i place zabaw </t>
  </si>
  <si>
    <t xml:space="preserve">Utwardzanie drogi z wyrównaniem - Międzylesie </t>
  </si>
  <si>
    <t>Utrzymanie boiska i terenów zielonych</t>
  </si>
  <si>
    <t xml:space="preserve">Studzieniec </t>
  </si>
  <si>
    <t xml:space="preserve">Organizacja imprez kulturalno - wyjazdowych dla dzieci i mieszkańców </t>
  </si>
  <si>
    <t>Organizacja imprez kulturalno sportowych 3.000,00 zł, Budowa wiaty 2.500,00 zł</t>
  </si>
  <si>
    <t xml:space="preserve">1. Organizacja imprez kulturalno – sportowych - 6.771,01 zł                                                      2. Wyłożenie kostki brukowej pod wiatą biesiadną w Pruścach 2.650,00 zł                    3. Zakup zestawów biesiadnych dla sołectwa Pruśce - 2.500,00 zł                          </t>
  </si>
  <si>
    <t xml:space="preserve">Organizacja spotkań kulturalnych, edukacyjnych i integracyjnych </t>
  </si>
  <si>
    <t xml:space="preserve">Tarnowo </t>
  </si>
  <si>
    <t xml:space="preserve">Plan 
po zmianie 
na 30.06.2020r. </t>
  </si>
  <si>
    <t>I ROZDYSPONOWANIEM  NADWYŻKI BUDŻETOWEJ W 2020 ROKU</t>
  </si>
  <si>
    <t>Plan  na 2020</t>
  </si>
  <si>
    <t>Wykonanie na dzień:
30.06.2020r.</t>
  </si>
  <si>
    <t>Załącznik nr 3 do  informacji opisowej</t>
  </si>
  <si>
    <t xml:space="preserve">Spłata otrzymanych krajowych pożyczek i kredytów </t>
  </si>
  <si>
    <t xml:space="preserve">Przychody ze sprzedaży innych papierów wartościowych </t>
  </si>
  <si>
    <r>
      <t xml:space="preserve">Wolne środki, o których mowa w art. 217 ust. 2 pkt 6 ustawy </t>
    </r>
    <r>
      <rPr>
        <b/>
        <i/>
        <sz val="10"/>
        <rFont val="Arial CE"/>
        <family val="2"/>
        <charset val="238"/>
      </rPr>
      <t xml:space="preserve">- </t>
    </r>
    <r>
      <rPr>
        <i/>
        <sz val="10"/>
        <rFont val="Arial CE"/>
        <family val="2"/>
        <charset val="238"/>
      </rPr>
      <t xml:space="preserve">wprowadzone 07.05.2020r. </t>
    </r>
  </si>
  <si>
    <t xml:space="preserve">zmiana z 19.06.2020r. </t>
  </si>
  <si>
    <t>Planowane środki finansowe
 na 01.01.2020 r.</t>
  </si>
  <si>
    <t>Plan po zmianie na dzień:
 30.06.2020 r.</t>
  </si>
  <si>
    <t>Wykonanie
 na dzień:
30.06.2020r.</t>
  </si>
  <si>
    <t xml:space="preserve">Budowa ulicy Długiej i Seminarialnej w Rogoźnie </t>
  </si>
  <si>
    <t xml:space="preserve">Przebudowa drogi powiatowej nr 2020P na odcinku od drogi krajowej nr 11 w m. Tarnowo do m. Karolewo </t>
  </si>
  <si>
    <t xml:space="preserve">Rozbudowa monitoringu wizyjnego w tym Pl. Powstańców Wielkopolskich </t>
  </si>
  <si>
    <t>WYKAZ PLANOWANYCH I WYKONANYCH WYDATKÓW MAJĄTKOWYCH GMINY UJĘTYCH W PLANIE BUDŻETU NA ROK 2020</t>
  </si>
  <si>
    <t xml:space="preserve">Wykonanie placu zabaw Owieczki </t>
  </si>
  <si>
    <t xml:space="preserve">Zakup nieruchomości gruntowej od SM w Obornikach </t>
  </si>
  <si>
    <t xml:space="preserve">Wykup ziemi na potrzeby sołectwa Parkowo </t>
  </si>
  <si>
    <t>Zakup gruntów</t>
  </si>
  <si>
    <t xml:space="preserve">Termomodernizacja Urzędu Miejskiego w Rogoźnie - ocieplenie elewacji południowej i inne prace </t>
  </si>
  <si>
    <t xml:space="preserve">Termomodernizacja Urzędu Miejskiego w Rogoźnie - ocieplenie elewacji wschodniej i inne prace </t>
  </si>
  <si>
    <t xml:space="preserve">Dotacja celowa - zakup laparoskopu Szpital w Obornikach </t>
  </si>
  <si>
    <t xml:space="preserve">Przydomowe oczyszczalnie ścieków </t>
  </si>
  <si>
    <t xml:space="preserve">Wykonanie przyłączy kanalizacji sanitarnej podciśnieniowej i grawitacyjnej </t>
  </si>
  <si>
    <t xml:space="preserve">Wymiana źródła ciepła - dofinansowanie kosztów realizacji inwestycji i zakupów inwestycyjnych </t>
  </si>
  <si>
    <t xml:space="preserve">Budowa oświetlenia drogowego na terenie Gminy Rogoźno </t>
  </si>
  <si>
    <t xml:space="preserve">Wydatki inwestycyjne PSZOK -utwardzenie, zadaszenie </t>
  </si>
  <si>
    <t xml:space="preserve">Dokumentacja do projektu Hali Widowiskowo-Sportowej </t>
  </si>
  <si>
    <t>Budowa placu z kostki brukowej na boisku wiejskim Budziszewko (Fundusz sołecki)</t>
  </si>
  <si>
    <t xml:space="preserve">Budowa wiaty oraz pomieszczenia inwentarskiego Garbatka </t>
  </si>
  <si>
    <t xml:space="preserve">Planowane środki na 2020 rok </t>
  </si>
  <si>
    <t>Środki na dofinansowanie własnych zadań bieżących gmin, powiatów (związków gmin, związków powiatowo-gminnych, związków powiatów), samorządów województw, pozyskane z innych źródeł</t>
  </si>
  <si>
    <t>Należności pozostałe do zapłaty
                               w tym:</t>
  </si>
  <si>
    <t>Utrzymanie świetlicy, zakup opału i materiałów</t>
  </si>
  <si>
    <t xml:space="preserve">Utrzymanie i wyposażenie świetlicy wiejskiej, poprawa estetyki i bezpieczeństwa przy amfiteatrze </t>
  </si>
  <si>
    <t>Organizacja imprez kulturalno sportowych - wynagrodzenie za usługę muzyczną</t>
  </si>
  <si>
    <t>Organizacja imprez kulturalno – sportowych - 2.000,00 zł
Wsparcie Grupy Gospodyń Wiejskich - 500,00 zł</t>
  </si>
  <si>
    <t xml:space="preserve">Piknik sołecki, zakup namiotów oraz wieńca dożynkowego </t>
  </si>
  <si>
    <t xml:space="preserve">Prace pielęgnacyjne na boisku sportowym i placu zabaw </t>
  </si>
  <si>
    <t>Kultura i sport - zakup materiałów</t>
  </si>
  <si>
    <t>Dbanie o obiekty sportowe, zakup materiałów na piłko chwyty i siatki</t>
  </si>
  <si>
    <t>Zakup kruszywa w celu utwardzenia drogi</t>
  </si>
  <si>
    <t xml:space="preserve">Przebudowa ulicy Różanej </t>
  </si>
  <si>
    <t xml:space="preserve">Przebudowa ulicy Seminarialnej w Rogoźnie </t>
  </si>
  <si>
    <t xml:space="preserve">Montaż platformy elektrohydraulicznej typ DHP </t>
  </si>
  <si>
    <t xml:space="preserve">Dofinansowanie zakupu nieoznakowanego radiowozu dla Komisariatu w Rogoźnie </t>
  </si>
  <si>
    <t xml:space="preserve">Remont bieżni prostej wraz ze skocznią w dal </t>
  </si>
  <si>
    <t xml:space="preserve">Zakup sprzętu i aparatury medycznej dla SP ZOZ w Obornikach </t>
  </si>
  <si>
    <t xml:space="preserve">Wymiana ogrodzenia wzdłuż ulicy Długiej w Rogoźnie </t>
  </si>
  <si>
    <t>Remont sali gimnastycznej - Szkoła Podstawowa Nr 3 w Rogoźnie</t>
  </si>
  <si>
    <t xml:space="preserve">Plan i wykonanie dochodów, dotacji i wydatków związanych z realizacją zadań  z zakresu administracji rządowej i innych zadań zleconych gminie ustawami na 2020 rok </t>
  </si>
  <si>
    <t>między jednostkami samorządu terytorialnego w 2020 roku</t>
  </si>
  <si>
    <t>Wykonanie
na dzień 30.06.2020r.</t>
  </si>
  <si>
    <t>Wykonanie
na dzień:
30.06.2020r.</t>
  </si>
  <si>
    <t>Plan na dzień: 30.06.2020r.</t>
  </si>
  <si>
    <t>Wykonanie na dzień: 30.06.2020r.</t>
  </si>
  <si>
    <t xml:space="preserve">Plan i wykonanie dochodów i wydatków związanych z realizacją zadań własnych na 2020 rok </t>
  </si>
  <si>
    <t>Plan 
po zmianie
na 30.06.2020r.</t>
  </si>
  <si>
    <t>ZESTAWIENIE PLANOWANYCH I WYKONANYCH KWOT DOTACJI W 2020 ROKU</t>
  </si>
  <si>
    <t>Wykonanie 
na dzień: 30.06.2020r.</t>
  </si>
  <si>
    <t>PLAN I WYKONANIE PRZYCHODÓW I KOSZTÓW ZAKŁADU BUDŻETOWEGO GMINY ROGOŹNO NA 2020 ROK</t>
  </si>
  <si>
    <t>Plan i wykonanie dochodów i wydatków z opłat i kar za korzystanie
 ze środowiska na  2020 rok</t>
  </si>
  <si>
    <t>Wykonanie
 na dzień: 30.06.2020r.</t>
  </si>
  <si>
    <t>NA 2020 ROK</t>
  </si>
  <si>
    <t xml:space="preserve">Planowane i wykonane dochody i wydatki  z tytułu opłat za gospodarowanie odpadami komunalnymi  w 2020 roku </t>
  </si>
  <si>
    <t>Plan obowiązujący na dzień: 30.06.2020r.</t>
  </si>
  <si>
    <t xml:space="preserve">Wynagrodzenia bezosobowe </t>
  </si>
  <si>
    <t>Wybory Prezydenta Rzeczypospolitej Polskiej</t>
  </si>
  <si>
    <t xml:space="preserve">Ochrona zdrowia </t>
  </si>
  <si>
    <t xml:space="preserve">Wydatki osobowe niezaliczane do wynagrodzeń </t>
  </si>
  <si>
    <t xml:space="preserve">Składki na ubezpieczenie zdrowotne </t>
  </si>
  <si>
    <t xml:space="preserve">Różne opłaty i składki </t>
  </si>
  <si>
    <t>Wykonanie 
na 30.06.2020r.</t>
  </si>
  <si>
    <t xml:space="preserve">Dotacje celowe otrzymane z budżetu państwa na zadania bieżące realizowane przez gminę na podstawie porozumień z organami administracji rządowej </t>
  </si>
  <si>
    <t>Plan na 30.06.2020r.</t>
  </si>
  <si>
    <t xml:space="preserve">Drogi publiczne gminne </t>
  </si>
  <si>
    <t xml:space="preserve"> </t>
  </si>
  <si>
    <t xml:space="preserve">Składki na ubezpieczenie zdrowotne opłacane za osoby pobierające niektóre świadczenia z pomocy społecznej, niektóre świadczenia rodzinne, zgodnie z przepisami ustawy o świadczeniach rodzinnych oraz za osoby pobierające zasiłki dla opiekunów, zgodnie z przepisami ustawy z dnia 4 kwietnia 2014r, o ustaleniu i wypłacie zasiłków dla opiekunów </t>
  </si>
  <si>
    <t xml:space="preserve">Wynagrdzenia bezosobowe </t>
  </si>
  <si>
    <t xml:space="preserve">Zakup materiałow i wyposażenia </t>
  </si>
  <si>
    <t>ZMIANY W PLANIE WYDATKÓW BUDŻETU GMINY ROGOŹNO ORAZ WYKONANIE WYDATKÓW</t>
  </si>
  <si>
    <t xml:space="preserve">Obiekty sportowe </t>
  </si>
  <si>
    <t xml:space="preserve">Kultura fizyczna </t>
  </si>
  <si>
    <t xml:space="preserve">Dotacja otrzymana z budżetu jednostki samorządu terytorialnego przez samorządowy zakład budżetowy na pierwsze wyposażenie w środki obrotowe </t>
  </si>
  <si>
    <t>Dotacje celowe przekazane gminie na zadania bieżące realizowane na podstawie porozumień (umów)  między jednostkami samorządu terytorialnego</t>
  </si>
  <si>
    <t xml:space="preserve">Dotacja celowa na pomoc finansową udzieloną między jednostkami samorządu terytorialnego na dofiansowanie własnych zadań inwestycyjnych </t>
  </si>
  <si>
    <t xml:space="preserve">II.                Dotacje dla jednostek spoza sektora finansów publicznych </t>
  </si>
  <si>
    <t xml:space="preserve">1.                Dotacje celowe </t>
  </si>
  <si>
    <t xml:space="preserve">Dotacja celowa na pomoc finansową udzieloną między jednostkami samorządu terytorialnego na dofinansowanie własnych zadań inwestycyjnych i zakupów inwestycyjnych </t>
  </si>
  <si>
    <t xml:space="preserve">Gospodarka ściekowa i ochronna wód </t>
  </si>
  <si>
    <r>
      <t>2)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 282,23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</si>
  <si>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3) Kosztów eksploatacji lokali z wyrokami eksmisyjnymi o pow. 1.641,85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18,24zł/m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</si>
  <si>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1) Kosztów eksploatacji mieszkań komunalnych w budynkach Wspólnot Mieszkaniowych o pow. 11.233,30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37,80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</si>
  <si>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 xml:space="preserve">1) kosztów uczestnikow zajęć i pracowników Centrum 44 osób x 3.409,10zł </t>
  </si>
  <si>
    <t xml:space="preserve">Ośrodek Sportu i Rekreacji </t>
  </si>
  <si>
    <t xml:space="preserve">dotacja na pierwsze wyposażenie w środki obrotowe </t>
  </si>
  <si>
    <t>RAZEM PLAN: Dział 926 Rozdział 92601</t>
  </si>
  <si>
    <t xml:space="preserve">% wykonania </t>
  </si>
  <si>
    <t>RAZEM WYKONANIE: 
Dział 852 Rozdział 85232</t>
  </si>
  <si>
    <t>Wykonanie na dzień; 
30.06.2020r.</t>
  </si>
  <si>
    <t>Urząd Miejski w Rogoźnie, wspólpraca z Powiatem obornickim. Zadanie w trakcie realizacji.</t>
  </si>
  <si>
    <t>Urząd Miejski w Rogoźnie Termin realizacji 2020</t>
  </si>
  <si>
    <t xml:space="preserve">Urząd Miejski w Rogoźnie Umowa zawarta ze Społdzielnią Mieszkaniową. Termin realizacji 2020. </t>
  </si>
  <si>
    <t>Urząd Miejski w Rogoźnie. Wykonawca: BIMEX1. Zadanie w trakcie realizacji</t>
  </si>
  <si>
    <t>Urząd Miejski w Rogoźnie. Wykonawca: DROGMEL. Zadanie w trakcie realizacji</t>
  </si>
  <si>
    <t>Urząd Miejski w Rogoźnie. Wykonawca: BIMEX Zadanie w trakcie realizacji</t>
  </si>
  <si>
    <t>Urząd Miejski w Rogoźnie Termin realizacji 2020. Komenda Powiatowa Policji Oborniki z przeznaczeniem do Komisariatu Policji w Rogoźnie</t>
  </si>
  <si>
    <t>Urząd Miejski w Rogoźnie. Otwarcie ofert w postępowaniu przetargowym przewidziane na dzień 20.08.2020r. Termin realizacji 2020</t>
  </si>
  <si>
    <t xml:space="preserve">Urząd Miejski w Rogoźnie Termin realizacji 2020. Powiat Obornicki z  przeznaczeniem do SP ZOZ w Obornikach </t>
  </si>
  <si>
    <t xml:space="preserve">Zadanie realizowane na zlecenie Gminy Rogoźno przez spółkę AQUABELLIS w zakresie zgłaszanych potrzeb przyłączy sanitarnych </t>
  </si>
  <si>
    <t xml:space="preserve">Otwarcie ofert w postepowaniu przetargowym przewidziane na dzień 24.08.2020r. </t>
  </si>
  <si>
    <t xml:space="preserve">Zadanie w trakcie realizacji  </t>
  </si>
  <si>
    <t xml:space="preserve">Zadanie realizowane ze środków funduszu sołectwa Budziszewko przewidziane do realizacji we wrześniu br. </t>
  </si>
  <si>
    <t>Zlecono wykonanie map do celów projektowych. Zadanie w trakcie realizacji.</t>
  </si>
  <si>
    <t xml:space="preserve">Zadanie przewidywało opracowanie dokumentacji technicznej remontu Sali gimnastycznej Szkoły Podstawowej nr 3 w Rogożnie celem złożenia wniosku o dofinansowanie w ramach programu Sportowa Polska 2020. W dniu 30.04.2020 złożony został wniosek do Ministerstwa Sportu o dofinansowanie przedmiotowego remontu o dofinansowanie przedmiotowego remontu obecnie oczekujemy jego weryfikacji. </t>
  </si>
  <si>
    <t>Nadwyżka za okres od 1 lipca 2013 roku do dnia 30 czerwca 2020  roku z rozliczenia</t>
  </si>
  <si>
    <t>systemu gospodarowania odpadami komunalnymi wyniosła narastająco 121.272,05 zł</t>
  </si>
  <si>
    <t>za 2015 rok  (+)  105.831,28</t>
  </si>
  <si>
    <t>za 2016 rok  (-)    -60.366,85</t>
  </si>
  <si>
    <t>za 2017 rok  (+)    73.503,76</t>
  </si>
  <si>
    <t>za 2014 rok  (+)  137.553,07</t>
  </si>
  <si>
    <t>za 2013 rok  (+)  192.470,56</t>
  </si>
  <si>
    <t>za 2018 rok  (-)    -83.127,42</t>
  </si>
  <si>
    <t>za 2019 rok  (-)  -290.031,39</t>
  </si>
  <si>
    <t xml:space="preserve">za 2020 rok  (+)    45.439,04 </t>
  </si>
  <si>
    <t>wg planu           121.272,05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</si>
</sst>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????"/>
    <numFmt numFmtId="167" formatCode="#,##0.00_ ;\-#,##0.00\ "/>
    <numFmt numFmtId="168" formatCode="_-* #,##0.00\ _z_ł_-;\-* #,##0.00\ _z_ł_-;_-* \-??\ _z_ł_-;_-@_-"/>
    <numFmt numFmtId="169" formatCode="#,##0.00\ [$zł-415];[Red]\-#,##0.00\ [$zł-415]"/>
    <numFmt numFmtId="170" formatCode="#,##0.00\ &quot;zł&quot;"/>
    <numFmt numFmtId="171" formatCode="0000"/>
    <numFmt numFmtId="172" formatCode="?"/>
  </numFmts>
  <fonts count="122" x14ac:knownFonts="1">
    <font>
      <sz val="8"/>
      <color indexed="8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b/>
      <sz val="8.5"/>
      <name val="Times New Roman"/>
      <family val="1"/>
      <charset val="238"/>
    </font>
    <font>
      <b/>
      <sz val="10"/>
      <name val="Arial CE"/>
      <charset val="238"/>
    </font>
    <font>
      <b/>
      <sz val="10.5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12"/>
      <name val="Times New Roman"/>
      <family val="1"/>
    </font>
    <font>
      <sz val="9"/>
      <name val="Arial CE"/>
      <charset val="238"/>
    </font>
    <font>
      <b/>
      <sz val="12"/>
      <name val="Times New Roman"/>
      <family val="1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1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8.5"/>
      <name val="Arial CE"/>
      <charset val="238"/>
    </font>
    <font>
      <i/>
      <sz val="10"/>
      <name val="Arial CE"/>
      <family val="2"/>
      <charset val="238"/>
    </font>
    <font>
      <i/>
      <sz val="9"/>
      <name val="Arial CE"/>
      <charset val="238"/>
    </font>
    <font>
      <b/>
      <sz val="10"/>
      <color indexed="12"/>
      <name val="Times New Roman"/>
      <family val="1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.5"/>
      <name val="Arial"/>
      <family val="2"/>
      <charset val="238"/>
    </font>
    <font>
      <b/>
      <sz val="8.2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.25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.5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7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charset val="238"/>
    </font>
    <font>
      <b/>
      <sz val="9"/>
      <name val="Times New Roman"/>
      <family val="1"/>
      <charset val="238"/>
    </font>
    <font>
      <sz val="8.5"/>
      <name val="Times New Roman"/>
      <family val="1"/>
    </font>
    <font>
      <b/>
      <sz val="8.5"/>
      <name val="Arial CE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46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14999847407452621"/>
        <bgColor indexed="26"/>
      </patternFill>
    </fill>
  </fills>
  <borders count="1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9">
    <xf numFmtId="0" fontId="0" fillId="0" borderId="0" applyNumberFormat="0" applyFill="0" applyBorder="0" applyAlignment="0" applyProtection="0">
      <alignment vertical="top"/>
    </xf>
    <xf numFmtId="0" fontId="12" fillId="0" borderId="0"/>
    <xf numFmtId="0" fontId="13" fillId="0" borderId="0"/>
    <xf numFmtId="0" fontId="12" fillId="0" borderId="0"/>
    <xf numFmtId="44" fontId="13" fillId="0" borderId="0" applyFont="0" applyFill="0" applyBorder="0" applyAlignment="0" applyProtection="0"/>
    <xf numFmtId="0" fontId="40" fillId="14" borderId="0" applyNumberFormat="0" applyBorder="0" applyAlignment="0" applyProtection="0"/>
    <xf numFmtId="0" fontId="54" fillId="0" borderId="0"/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55" fillId="0" borderId="0"/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0" fillId="0" borderId="0"/>
    <xf numFmtId="0" fontId="40" fillId="0" borderId="0"/>
    <xf numFmtId="0" fontId="49" fillId="0" borderId="0" applyNumberFormat="0" applyFill="0" applyBorder="0" applyAlignment="0" applyProtection="0">
      <alignment vertical="top"/>
    </xf>
    <xf numFmtId="0" fontId="2" fillId="0" borderId="0"/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9" fillId="0" borderId="0" applyNumberFormat="0" applyFill="0" applyBorder="0" applyAlignment="0" applyProtection="0">
      <alignment vertical="top"/>
    </xf>
    <xf numFmtId="0" fontId="40" fillId="0" borderId="0"/>
    <xf numFmtId="168" fontId="55" fillId="0" borderId="0" applyFill="0" applyBorder="0" applyAlignment="0" applyProtection="0"/>
    <xf numFmtId="0" fontId="13" fillId="0" borderId="0"/>
    <xf numFmtId="0" fontId="12" fillId="0" borderId="0"/>
    <xf numFmtId="0" fontId="13" fillId="0" borderId="0"/>
    <xf numFmtId="0" fontId="1" fillId="0" borderId="0"/>
    <xf numFmtId="9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3" fontId="114" fillId="0" borderId="0" applyFont="0" applyFill="0" applyBorder="0" applyAlignment="0" applyProtection="0"/>
  </cellStyleXfs>
  <cellXfs count="1886">
    <xf numFmtId="0" fontId="0" fillId="0" borderId="0" xfId="0" applyAlignment="1"/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3" fillId="0" borderId="0" xfId="2"/>
    <xf numFmtId="4" fontId="14" fillId="0" borderId="4" xfId="2" applyNumberFormat="1" applyFont="1" applyBorder="1" applyAlignment="1">
      <alignment vertical="center"/>
    </xf>
    <xf numFmtId="0" fontId="13" fillId="0" borderId="0" xfId="2" applyAlignment="1">
      <alignment vertical="top" wrapText="1"/>
    </xf>
    <xf numFmtId="4" fontId="15" fillId="0" borderId="8" xfId="2" applyNumberFormat="1" applyFont="1" applyBorder="1" applyAlignment="1">
      <alignment vertical="top" wrapText="1"/>
    </xf>
    <xf numFmtId="4" fontId="15" fillId="0" borderId="9" xfId="2" applyNumberFormat="1" applyFont="1" applyBorder="1" applyAlignment="1">
      <alignment vertical="top" wrapText="1"/>
    </xf>
    <xf numFmtId="0" fontId="15" fillId="0" borderId="9" xfId="2" applyFont="1" applyBorder="1" applyAlignment="1">
      <alignment vertical="top" wrapText="1"/>
    </xf>
    <xf numFmtId="0" fontId="15" fillId="0" borderId="9" xfId="2" quotePrefix="1" applyFont="1" applyBorder="1" applyAlignment="1">
      <alignment horizontal="center" vertical="top" wrapText="1"/>
    </xf>
    <xf numFmtId="0" fontId="16" fillId="0" borderId="11" xfId="2" applyFont="1" applyBorder="1" applyAlignment="1">
      <alignment vertical="top" wrapText="1"/>
    </xf>
    <xf numFmtId="4" fontId="15" fillId="4" borderId="12" xfId="4" applyNumberFormat="1" applyFont="1" applyFill="1" applyBorder="1" applyAlignment="1">
      <alignment horizontal="right" vertical="top" wrapText="1"/>
    </xf>
    <xf numFmtId="0" fontId="16" fillId="4" borderId="12" xfId="2" applyFont="1" applyFill="1" applyBorder="1" applyAlignment="1">
      <alignment vertical="top" wrapText="1"/>
    </xf>
    <xf numFmtId="0" fontId="18" fillId="4" borderId="12" xfId="2" applyFont="1" applyFill="1" applyBorder="1" applyAlignment="1">
      <alignment horizontal="center" vertical="top" wrapText="1"/>
    </xf>
    <xf numFmtId="0" fontId="16" fillId="4" borderId="12" xfId="2" applyFont="1" applyFill="1" applyBorder="1" applyAlignment="1">
      <alignment horizontal="center" vertical="top" wrapText="1"/>
    </xf>
    <xf numFmtId="0" fontId="18" fillId="0" borderId="9" xfId="2" applyFont="1" applyBorder="1" applyAlignment="1">
      <alignment horizontal="center" vertical="top" wrapText="1"/>
    </xf>
    <xf numFmtId="4" fontId="20" fillId="5" borderId="8" xfId="2" applyNumberFormat="1" applyFont="1" applyFill="1" applyBorder="1" applyAlignment="1">
      <alignment horizontal="right" vertical="center" wrapText="1"/>
    </xf>
    <xf numFmtId="0" fontId="14" fillId="5" borderId="8" xfId="2" applyFont="1" applyFill="1" applyBorder="1" applyAlignment="1">
      <alignment vertical="top" wrapText="1"/>
    </xf>
    <xf numFmtId="0" fontId="18" fillId="5" borderId="8" xfId="2" applyFont="1" applyFill="1" applyBorder="1" applyAlignment="1">
      <alignment horizontal="center" vertical="top" wrapText="1"/>
    </xf>
    <xf numFmtId="0" fontId="14" fillId="5" borderId="8" xfId="2" applyFont="1" applyFill="1" applyBorder="1" applyAlignment="1">
      <alignment horizontal="center" vertical="top" wrapText="1"/>
    </xf>
    <xf numFmtId="4" fontId="15" fillId="3" borderId="8" xfId="2" applyNumberFormat="1" applyFont="1" applyFill="1" applyBorder="1" applyAlignment="1">
      <alignment horizontal="right" vertical="center" wrapText="1"/>
    </xf>
    <xf numFmtId="4" fontId="15" fillId="0" borderId="14" xfId="2" applyNumberFormat="1" applyFont="1" applyFill="1" applyBorder="1" applyAlignment="1">
      <alignment horizontal="right" vertical="center" wrapText="1"/>
    </xf>
    <xf numFmtId="0" fontId="15" fillId="0" borderId="14" xfId="2" applyFont="1" applyFill="1" applyBorder="1" applyAlignment="1">
      <alignment horizontal="left" vertical="center" wrapText="1"/>
    </xf>
    <xf numFmtId="0" fontId="15" fillId="0" borderId="14" xfId="2" quotePrefix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4" fontId="15" fillId="4" borderId="15" xfId="2" applyNumberFormat="1" applyFont="1" applyFill="1" applyBorder="1" applyAlignment="1">
      <alignment horizontal="right" vertical="top" wrapText="1"/>
    </xf>
    <xf numFmtId="0" fontId="16" fillId="4" borderId="15" xfId="2" applyFont="1" applyFill="1" applyBorder="1" applyAlignment="1">
      <alignment vertical="top" wrapText="1"/>
    </xf>
    <xf numFmtId="0" fontId="18" fillId="4" borderId="15" xfId="2" applyFont="1" applyFill="1" applyBorder="1" applyAlignment="1">
      <alignment horizontal="center" vertical="top" wrapText="1"/>
    </xf>
    <xf numFmtId="0" fontId="16" fillId="4" borderId="8" xfId="2" applyFont="1" applyFill="1" applyBorder="1" applyAlignment="1">
      <alignment horizontal="center" vertical="top" wrapText="1"/>
    </xf>
    <xf numFmtId="4" fontId="20" fillId="5" borderId="14" xfId="2" applyNumberFormat="1" applyFont="1" applyFill="1" applyBorder="1" applyAlignment="1">
      <alignment horizontal="right" vertical="center" wrapText="1"/>
    </xf>
    <xf numFmtId="0" fontId="14" fillId="5" borderId="12" xfId="2" applyFont="1" applyFill="1" applyBorder="1" applyAlignment="1">
      <alignment vertical="top" wrapText="1"/>
    </xf>
    <xf numFmtId="0" fontId="18" fillId="5" borderId="12" xfId="2" applyFont="1" applyFill="1" applyBorder="1" applyAlignment="1">
      <alignment horizontal="center" vertical="top" wrapText="1"/>
    </xf>
    <xf numFmtId="0" fontId="18" fillId="5" borderId="15" xfId="2" applyFont="1" applyFill="1" applyBorder="1" applyAlignment="1">
      <alignment horizontal="center" vertical="top" wrapText="1"/>
    </xf>
    <xf numFmtId="4" fontId="21" fillId="0" borderId="0" xfId="2" applyNumberFormat="1" applyFont="1" applyAlignment="1">
      <alignment vertical="top"/>
    </xf>
    <xf numFmtId="0" fontId="21" fillId="0" borderId="0" xfId="2" applyFont="1" applyAlignment="1">
      <alignment vertical="top" wrapText="1"/>
    </xf>
    <xf numFmtId="0" fontId="21" fillId="0" borderId="0" xfId="2" applyFont="1" applyAlignment="1">
      <alignment vertical="top"/>
    </xf>
    <xf numFmtId="0" fontId="21" fillId="0" borderId="0" xfId="2" applyFont="1" applyAlignment="1">
      <alignment vertical="center"/>
    </xf>
    <xf numFmtId="0" fontId="13" fillId="0" borderId="10" xfId="2" applyBorder="1" applyAlignment="1">
      <alignment vertical="center"/>
    </xf>
    <xf numFmtId="0" fontId="13" fillId="0" borderId="4" xfId="2" applyBorder="1" applyAlignment="1">
      <alignment vertical="center"/>
    </xf>
    <xf numFmtId="0" fontId="25" fillId="0" borderId="13" xfId="2" applyFont="1" applyBorder="1" applyAlignment="1">
      <alignment horizontal="center" vertical="top" wrapText="1"/>
    </xf>
    <xf numFmtId="4" fontId="23" fillId="0" borderId="8" xfId="2" applyNumberFormat="1" applyFont="1" applyBorder="1" applyAlignment="1">
      <alignment vertical="top"/>
    </xf>
    <xf numFmtId="4" fontId="16" fillId="0" borderId="8" xfId="2" applyNumberFormat="1" applyFont="1" applyBorder="1" applyAlignment="1">
      <alignment vertical="top"/>
    </xf>
    <xf numFmtId="4" fontId="24" fillId="0" borderId="14" xfId="2" applyNumberFormat="1" applyFont="1" applyBorder="1" applyAlignment="1">
      <alignment horizontal="right" vertical="top" wrapText="1"/>
    </xf>
    <xf numFmtId="4" fontId="24" fillId="0" borderId="13" xfId="2" applyNumberFormat="1" applyFont="1" applyBorder="1" applyAlignment="1">
      <alignment horizontal="right" vertical="top" wrapText="1"/>
    </xf>
    <xf numFmtId="0" fontId="24" fillId="0" borderId="12" xfId="2" applyFont="1" applyBorder="1" applyAlignment="1">
      <alignment vertical="top" wrapText="1"/>
    </xf>
    <xf numFmtId="0" fontId="24" fillId="0" borderId="12" xfId="2" applyFont="1" applyBorder="1" applyAlignment="1">
      <alignment horizontal="center" vertical="top" wrapText="1"/>
    </xf>
    <xf numFmtId="0" fontId="24" fillId="0" borderId="15" xfId="2" applyFont="1" applyBorder="1" applyAlignment="1">
      <alignment vertical="top" wrapText="1"/>
    </xf>
    <xf numFmtId="0" fontId="24" fillId="0" borderId="8" xfId="2" applyFont="1" applyBorder="1" applyAlignment="1">
      <alignment horizontal="center" vertical="top" wrapText="1"/>
    </xf>
    <xf numFmtId="4" fontId="23" fillId="0" borderId="8" xfId="2" applyNumberFormat="1" applyFont="1" applyBorder="1" applyAlignment="1">
      <alignment vertical="center"/>
    </xf>
    <xf numFmtId="0" fontId="13" fillId="0" borderId="8" xfId="2" applyBorder="1"/>
    <xf numFmtId="4" fontId="24" fillId="0" borderId="15" xfId="2" applyNumberFormat="1" applyFont="1" applyBorder="1" applyAlignment="1">
      <alignment horizontal="right" vertical="top" wrapText="1"/>
    </xf>
    <xf numFmtId="4" fontId="24" fillId="0" borderId="8" xfId="2" applyNumberFormat="1" applyFont="1" applyBorder="1" applyAlignment="1">
      <alignment horizontal="right" vertical="top" wrapText="1"/>
    </xf>
    <xf numFmtId="4" fontId="24" fillId="4" borderId="8" xfId="2" applyNumberFormat="1" applyFont="1" applyFill="1" applyBorder="1" applyAlignment="1">
      <alignment horizontal="right" vertical="top" wrapText="1"/>
    </xf>
    <xf numFmtId="0" fontId="24" fillId="4" borderId="8" xfId="2" applyFont="1" applyFill="1" applyBorder="1" applyAlignment="1">
      <alignment vertical="top" wrapText="1"/>
    </xf>
    <xf numFmtId="0" fontId="24" fillId="4" borderId="8" xfId="2" applyFont="1" applyFill="1" applyBorder="1" applyAlignment="1">
      <alignment horizontal="center" vertical="top" wrapText="1"/>
    </xf>
    <xf numFmtId="0" fontId="17" fillId="4" borderId="8" xfId="2" applyFont="1" applyFill="1" applyBorder="1" applyAlignment="1">
      <alignment horizontal="center" vertical="top" wrapText="1"/>
    </xf>
    <xf numFmtId="4" fontId="16" fillId="0" borderId="13" xfId="2" applyNumberFormat="1" applyFont="1" applyBorder="1" applyAlignment="1">
      <alignment vertical="top"/>
    </xf>
    <xf numFmtId="0" fontId="24" fillId="0" borderId="0" xfId="2" applyFont="1" applyBorder="1" applyAlignment="1">
      <alignment vertical="top" wrapText="1"/>
    </xf>
    <xf numFmtId="0" fontId="24" fillId="3" borderId="14" xfId="2" applyFont="1" applyFill="1" applyBorder="1" applyAlignment="1">
      <alignment horizontal="center" vertical="top" wrapText="1"/>
    </xf>
    <xf numFmtId="4" fontId="24" fillId="0" borderId="12" xfId="2" applyNumberFormat="1" applyFont="1" applyBorder="1" applyAlignment="1">
      <alignment horizontal="right" vertical="top" wrapText="1"/>
    </xf>
    <xf numFmtId="0" fontId="24" fillId="0" borderId="19" xfId="2" applyFont="1" applyBorder="1" applyAlignment="1">
      <alignment vertical="top" wrapText="1"/>
    </xf>
    <xf numFmtId="0" fontId="25" fillId="0" borderId="9" xfId="2" applyFont="1" applyBorder="1" applyAlignment="1">
      <alignment horizontal="center" vertical="top" wrapText="1"/>
    </xf>
    <xf numFmtId="4" fontId="17" fillId="4" borderId="12" xfId="2" applyNumberFormat="1" applyFont="1" applyFill="1" applyBorder="1" applyAlignment="1">
      <alignment horizontal="right" vertical="top" wrapText="1"/>
    </xf>
    <xf numFmtId="4" fontId="17" fillId="4" borderId="12" xfId="4" applyNumberFormat="1" applyFont="1" applyFill="1" applyBorder="1" applyAlignment="1">
      <alignment horizontal="right" vertical="top" wrapText="1"/>
    </xf>
    <xf numFmtId="0" fontId="17" fillId="4" borderId="12" xfId="2" applyFont="1" applyFill="1" applyBorder="1" applyAlignment="1">
      <alignment vertical="top" wrapText="1"/>
    </xf>
    <xf numFmtId="0" fontId="25" fillId="4" borderId="12" xfId="2" applyFont="1" applyFill="1" applyBorder="1" applyAlignment="1">
      <alignment horizontal="center" vertical="top" wrapText="1"/>
    </xf>
    <xf numFmtId="0" fontId="17" fillId="4" borderId="12" xfId="2" applyFont="1" applyFill="1" applyBorder="1" applyAlignment="1">
      <alignment horizontal="center" vertical="top" wrapText="1"/>
    </xf>
    <xf numFmtId="4" fontId="16" fillId="3" borderId="12" xfId="2" applyNumberFormat="1" applyFont="1" applyFill="1" applyBorder="1" applyAlignment="1">
      <alignment horizontal="right" vertical="top" wrapText="1"/>
    </xf>
    <xf numFmtId="4" fontId="19" fillId="3" borderId="12" xfId="2" applyNumberFormat="1" applyFont="1" applyFill="1" applyBorder="1" applyAlignment="1">
      <alignment horizontal="right" vertical="top" wrapText="1"/>
    </xf>
    <xf numFmtId="0" fontId="24" fillId="0" borderId="8" xfId="2" applyFont="1" applyBorder="1" applyAlignment="1">
      <alignment vertical="top" wrapText="1"/>
    </xf>
    <xf numFmtId="0" fontId="24" fillId="3" borderId="12" xfId="2" applyFont="1" applyFill="1" applyBorder="1" applyAlignment="1">
      <alignment horizontal="center" vertical="top" wrapText="1"/>
    </xf>
    <xf numFmtId="4" fontId="24" fillId="4" borderId="12" xfId="2" applyNumberFormat="1" applyFont="1" applyFill="1" applyBorder="1" applyAlignment="1">
      <alignment horizontal="right" vertical="top" wrapText="1"/>
    </xf>
    <xf numFmtId="0" fontId="17" fillId="4" borderId="8" xfId="2" applyFont="1" applyFill="1" applyBorder="1" applyAlignment="1">
      <alignment vertical="top" wrapText="1"/>
    </xf>
    <xf numFmtId="4" fontId="19" fillId="6" borderId="8" xfId="2" applyNumberFormat="1" applyFont="1" applyFill="1" applyBorder="1" applyAlignment="1">
      <alignment horizontal="right" vertical="top" wrapText="1"/>
    </xf>
    <xf numFmtId="0" fontId="19" fillId="6" borderId="12" xfId="2" applyFont="1" applyFill="1" applyBorder="1" applyAlignment="1">
      <alignment vertical="top" wrapText="1"/>
    </xf>
    <xf numFmtId="0" fontId="25" fillId="6" borderId="12" xfId="2" applyFont="1" applyFill="1" applyBorder="1" applyAlignment="1">
      <alignment horizontal="center" vertical="top" wrapText="1"/>
    </xf>
    <xf numFmtId="0" fontId="25" fillId="6" borderId="15" xfId="2" applyFont="1" applyFill="1" applyBorder="1" applyAlignment="1">
      <alignment horizontal="center" vertical="top" wrapText="1"/>
    </xf>
    <xf numFmtId="0" fontId="19" fillId="6" borderId="8" xfId="2" applyFont="1" applyFill="1" applyBorder="1" applyAlignment="1">
      <alignment horizontal="center" vertical="top" wrapText="1"/>
    </xf>
    <xf numFmtId="4" fontId="23" fillId="0" borderId="12" xfId="2" applyNumberFormat="1" applyFont="1" applyBorder="1" applyAlignment="1">
      <alignment horizontal="right" vertical="center" wrapText="1"/>
    </xf>
    <xf numFmtId="4" fontId="24" fillId="0" borderId="20" xfId="2" applyNumberFormat="1" applyFont="1" applyBorder="1" applyAlignment="1">
      <alignment horizontal="right" vertical="top" wrapText="1"/>
    </xf>
    <xf numFmtId="0" fontId="25" fillId="0" borderId="20" xfId="2" applyFont="1" applyBorder="1" applyAlignment="1">
      <alignment horizontal="center" vertical="top" wrapText="1"/>
    </xf>
    <xf numFmtId="4" fontId="17" fillId="4" borderId="15" xfId="2" applyNumberFormat="1" applyFont="1" applyFill="1" applyBorder="1" applyAlignment="1">
      <alignment horizontal="right" vertical="top" wrapText="1"/>
    </xf>
    <xf numFmtId="0" fontId="17" fillId="4" borderId="15" xfId="2" applyFont="1" applyFill="1" applyBorder="1" applyAlignment="1">
      <alignment vertical="top" wrapText="1"/>
    </xf>
    <xf numFmtId="0" fontId="25" fillId="4" borderId="15" xfId="2" applyFont="1" applyFill="1" applyBorder="1" applyAlignment="1">
      <alignment horizontal="center" vertical="top" wrapText="1"/>
    </xf>
    <xf numFmtId="4" fontId="23" fillId="0" borderId="12" xfId="2" applyNumberFormat="1" applyFont="1" applyBorder="1" applyAlignment="1">
      <alignment horizontal="right" vertical="top" wrapText="1"/>
    </xf>
    <xf numFmtId="4" fontId="26" fillId="0" borderId="8" xfId="2" applyNumberFormat="1" applyFont="1" applyBorder="1" applyAlignment="1">
      <alignment vertical="top"/>
    </xf>
    <xf numFmtId="4" fontId="19" fillId="6" borderId="12" xfId="2" applyNumberFormat="1" applyFont="1" applyFill="1" applyBorder="1" applyAlignment="1">
      <alignment horizontal="right" vertical="top" wrapText="1"/>
    </xf>
    <xf numFmtId="4" fontId="23" fillId="0" borderId="12" xfId="2" applyNumberFormat="1" applyFont="1" applyBorder="1" applyAlignment="1">
      <alignment vertical="top"/>
    </xf>
    <xf numFmtId="0" fontId="25" fillId="0" borderId="14" xfId="2" applyFont="1" applyBorder="1" applyAlignment="1">
      <alignment horizontal="center" vertical="top" wrapText="1"/>
    </xf>
    <xf numFmtId="4" fontId="14" fillId="8" borderId="8" xfId="2" applyNumberFormat="1" applyFont="1" applyFill="1" applyBorder="1" applyAlignment="1">
      <alignment horizontal="right" vertical="top" wrapText="1"/>
    </xf>
    <xf numFmtId="0" fontId="14" fillId="8" borderId="8" xfId="2" applyFont="1" applyFill="1" applyBorder="1" applyAlignment="1">
      <alignment vertical="top" wrapText="1"/>
    </xf>
    <xf numFmtId="0" fontId="14" fillId="8" borderId="8" xfId="2" applyFont="1" applyFill="1" applyBorder="1" applyAlignment="1">
      <alignment horizontal="center" vertical="top" wrapText="1"/>
    </xf>
    <xf numFmtId="4" fontId="23" fillId="0" borderId="9" xfId="2" applyNumberFormat="1" applyFont="1" applyBorder="1" applyAlignment="1">
      <alignment vertical="top"/>
    </xf>
    <xf numFmtId="4" fontId="23" fillId="0" borderId="14" xfId="2" applyNumberFormat="1" applyFont="1" applyBorder="1" applyAlignment="1">
      <alignment horizontal="right" vertical="top" wrapText="1"/>
    </xf>
    <xf numFmtId="0" fontId="24" fillId="0" borderId="14" xfId="2" applyFont="1" applyBorder="1" applyAlignment="1">
      <alignment vertical="top" wrapText="1"/>
    </xf>
    <xf numFmtId="0" fontId="24" fillId="0" borderId="14" xfId="2" applyFont="1" applyBorder="1" applyAlignment="1">
      <alignment horizontal="center" vertical="top" wrapText="1"/>
    </xf>
    <xf numFmtId="4" fontId="25" fillId="0" borderId="12" xfId="2" applyNumberFormat="1" applyFont="1" applyBorder="1" applyAlignment="1">
      <alignment horizontal="right" vertical="top" wrapText="1"/>
    </xf>
    <xf numFmtId="4" fontId="17" fillId="0" borderId="12" xfId="2" applyNumberFormat="1" applyFont="1" applyBorder="1" applyAlignment="1">
      <alignment horizontal="right" vertical="top" wrapText="1"/>
    </xf>
    <xf numFmtId="4" fontId="16" fillId="0" borderId="12" xfId="2" applyNumberFormat="1" applyFont="1" applyBorder="1" applyAlignment="1">
      <alignment vertical="top"/>
    </xf>
    <xf numFmtId="0" fontId="17" fillId="4" borderId="12" xfId="2" quotePrefix="1" applyFont="1" applyFill="1" applyBorder="1" applyAlignment="1">
      <alignment horizontal="center" vertical="top" wrapText="1"/>
    </xf>
    <xf numFmtId="0" fontId="19" fillId="6" borderId="8" xfId="2" quotePrefix="1" applyFont="1" applyFill="1" applyBorder="1" applyAlignment="1">
      <alignment horizontal="center" vertical="top" wrapText="1"/>
    </xf>
    <xf numFmtId="43" fontId="19" fillId="0" borderId="10" xfId="2" applyNumberFormat="1" applyFont="1" applyFill="1" applyBorder="1" applyAlignment="1">
      <alignment horizontal="center" vertical="center" wrapText="1"/>
    </xf>
    <xf numFmtId="0" fontId="21" fillId="0" borderId="0" xfId="2" applyFont="1"/>
    <xf numFmtId="0" fontId="7" fillId="0" borderId="0" xfId="3" applyFont="1" applyAlignment="1">
      <alignment vertical="top" wrapText="1"/>
    </xf>
    <xf numFmtId="0" fontId="28" fillId="0" borderId="0" xfId="3" applyFont="1"/>
    <xf numFmtId="0" fontId="29" fillId="0" borderId="0" xfId="3" applyFont="1"/>
    <xf numFmtId="0" fontId="30" fillId="0" borderId="0" xfId="1" applyFont="1"/>
    <xf numFmtId="0" fontId="29" fillId="0" borderId="0" xfId="3" applyFont="1" applyAlignment="1">
      <alignment wrapText="1"/>
    </xf>
    <xf numFmtId="0" fontId="29" fillId="0" borderId="0" xfId="3" applyFont="1" applyAlignment="1"/>
    <xf numFmtId="0" fontId="7" fillId="0" borderId="0" xfId="3" applyFont="1" applyAlignment="1">
      <alignment wrapText="1"/>
    </xf>
    <xf numFmtId="0" fontId="31" fillId="0" borderId="0" xfId="1" applyFont="1" applyAlignment="1">
      <alignment horizontal="center" vertical="center"/>
    </xf>
    <xf numFmtId="0" fontId="32" fillId="0" borderId="0" xfId="1" applyFont="1"/>
    <xf numFmtId="0" fontId="34" fillId="0" borderId="22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5" fillId="0" borderId="3" xfId="1" applyFont="1" applyBorder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49" fontId="37" fillId="0" borderId="23" xfId="1" applyNumberFormat="1" applyFont="1" applyBorder="1" applyAlignment="1">
      <alignment horizontal="center" vertical="center" wrapText="1"/>
    </xf>
    <xf numFmtId="0" fontId="36" fillId="0" borderId="24" xfId="1" applyFont="1" applyBorder="1" applyAlignment="1">
      <alignment horizontal="left" vertical="center" wrapText="1"/>
    </xf>
    <xf numFmtId="4" fontId="37" fillId="0" borderId="26" xfId="1" applyNumberFormat="1" applyFont="1" applyBorder="1" applyAlignment="1">
      <alignment horizontal="right" vertical="center" wrapText="1"/>
    </xf>
    <xf numFmtId="0" fontId="39" fillId="0" borderId="28" xfId="1" applyFont="1" applyBorder="1" applyAlignment="1">
      <alignment vertical="center" wrapText="1"/>
    </xf>
    <xf numFmtId="4" fontId="40" fillId="0" borderId="30" xfId="1" applyNumberFormat="1" applyFont="1" applyBorder="1" applyAlignment="1">
      <alignment horizontal="right" vertical="center" wrapText="1"/>
    </xf>
    <xf numFmtId="164" fontId="41" fillId="9" borderId="22" xfId="1" applyNumberFormat="1" applyFont="1" applyFill="1" applyBorder="1" applyAlignment="1">
      <alignment horizontal="left" vertical="top" wrapText="1"/>
    </xf>
    <xf numFmtId="0" fontId="30" fillId="9" borderId="1" xfId="1" applyFont="1" applyFill="1" applyBorder="1" applyAlignment="1">
      <alignment vertical="top" wrapText="1"/>
    </xf>
    <xf numFmtId="0" fontId="30" fillId="9" borderId="3" xfId="1" applyFont="1" applyFill="1" applyBorder="1" applyAlignment="1">
      <alignment vertical="top" wrapText="1"/>
    </xf>
    <xf numFmtId="0" fontId="41" fillId="9" borderId="23" xfId="1" applyFont="1" applyFill="1" applyBorder="1" applyAlignment="1">
      <alignment horizontal="left" vertical="top" wrapText="1"/>
    </xf>
    <xf numFmtId="4" fontId="42" fillId="9" borderId="23" xfId="1" applyNumberFormat="1" applyFont="1" applyFill="1" applyBorder="1" applyAlignment="1">
      <alignment horizontal="right" vertical="top" wrapText="1"/>
    </xf>
    <xf numFmtId="165" fontId="31" fillId="10" borderId="1" xfId="1" applyNumberFormat="1" applyFont="1" applyFill="1" applyBorder="1" applyAlignment="1">
      <alignment horizontal="left" vertical="top" wrapText="1"/>
    </xf>
    <xf numFmtId="0" fontId="30" fillId="10" borderId="3" xfId="1" applyFont="1" applyFill="1" applyBorder="1" applyAlignment="1">
      <alignment vertical="top" wrapText="1"/>
    </xf>
    <xf numFmtId="0" fontId="31" fillId="10" borderId="23" xfId="1" applyFont="1" applyFill="1" applyBorder="1" applyAlignment="1">
      <alignment horizontal="left" vertical="top" wrapText="1"/>
    </xf>
    <xf numFmtId="4" fontId="43" fillId="10" borderId="23" xfId="1" applyNumberFormat="1" applyFont="1" applyFill="1" applyBorder="1" applyAlignment="1">
      <alignment horizontal="right" vertical="top" wrapText="1"/>
    </xf>
    <xf numFmtId="0" fontId="30" fillId="0" borderId="35" xfId="1" applyFont="1" applyBorder="1" applyAlignment="1">
      <alignment vertical="top" wrapText="1"/>
    </xf>
    <xf numFmtId="166" fontId="31" fillId="0" borderId="3" xfId="1" applyNumberFormat="1" applyFont="1" applyBorder="1" applyAlignment="1">
      <alignment horizontal="left" vertical="top" wrapText="1"/>
    </xf>
    <xf numFmtId="0" fontId="31" fillId="0" borderId="23" xfId="1" applyFont="1" applyBorder="1" applyAlignment="1">
      <alignment horizontal="left" vertical="top" wrapText="1"/>
    </xf>
    <xf numFmtId="4" fontId="43" fillId="0" borderId="23" xfId="1" applyNumberFormat="1" applyFont="1" applyBorder="1" applyAlignment="1">
      <alignment horizontal="right" vertical="top" wrapText="1"/>
    </xf>
    <xf numFmtId="4" fontId="30" fillId="0" borderId="8" xfId="1" applyNumberFormat="1" applyFont="1" applyBorder="1" applyAlignment="1">
      <alignment vertical="top" wrapText="1"/>
    </xf>
    <xf numFmtId="0" fontId="30" fillId="10" borderId="36" xfId="1" applyFont="1" applyFill="1" applyBorder="1" applyAlignment="1">
      <alignment vertical="top" wrapText="1"/>
    </xf>
    <xf numFmtId="0" fontId="31" fillId="10" borderId="37" xfId="1" applyFont="1" applyFill="1" applyBorder="1" applyAlignment="1">
      <alignment horizontal="left" vertical="top" wrapText="1"/>
    </xf>
    <xf numFmtId="4" fontId="43" fillId="10" borderId="37" xfId="1" applyNumberFormat="1" applyFont="1" applyFill="1" applyBorder="1" applyAlignment="1">
      <alignment horizontal="right" vertical="top" wrapText="1"/>
    </xf>
    <xf numFmtId="0" fontId="30" fillId="0" borderId="40" xfId="1" applyFont="1" applyBorder="1" applyAlignment="1">
      <alignment vertical="top" wrapText="1"/>
    </xf>
    <xf numFmtId="166" fontId="31" fillId="0" borderId="41" xfId="1" applyNumberFormat="1" applyFont="1" applyBorder="1" applyAlignment="1">
      <alignment horizontal="left" vertical="top" wrapText="1"/>
    </xf>
    <xf numFmtId="0" fontId="31" fillId="0" borderId="42" xfId="1" applyFont="1" applyBorder="1" applyAlignment="1">
      <alignment horizontal="left" vertical="top" wrapText="1"/>
    </xf>
    <xf numFmtId="4" fontId="43" fillId="0" borderId="37" xfId="1" applyNumberFormat="1" applyFont="1" applyBorder="1" applyAlignment="1">
      <alignment horizontal="right" vertical="top" wrapText="1"/>
    </xf>
    <xf numFmtId="4" fontId="30" fillId="0" borderId="9" xfId="1" applyNumberFormat="1" applyFont="1" applyBorder="1" applyAlignment="1">
      <alignment vertical="top" wrapText="1"/>
    </xf>
    <xf numFmtId="0" fontId="32" fillId="0" borderId="11" xfId="1" applyFont="1" applyBorder="1" applyAlignment="1">
      <alignment vertical="center" wrapText="1"/>
    </xf>
    <xf numFmtId="4" fontId="40" fillId="0" borderId="43" xfId="1" applyNumberFormat="1" applyFont="1" applyBorder="1" applyAlignment="1">
      <alignment vertical="center" wrapText="1"/>
    </xf>
    <xf numFmtId="0" fontId="42" fillId="5" borderId="8" xfId="1" applyFont="1" applyFill="1" applyBorder="1" applyAlignment="1">
      <alignment horizontal="left" vertical="center" wrapText="1"/>
    </xf>
    <xf numFmtId="0" fontId="43" fillId="5" borderId="8" xfId="1" applyFont="1" applyFill="1" applyBorder="1" applyAlignment="1">
      <alignment horizontal="left" vertical="center" wrapText="1"/>
    </xf>
    <xf numFmtId="4" fontId="42" fillId="5" borderId="45" xfId="1" applyNumberFormat="1" applyFont="1" applyFill="1" applyBorder="1" applyAlignment="1">
      <alignment vertical="center" wrapText="1"/>
    </xf>
    <xf numFmtId="0" fontId="30" fillId="4" borderId="8" xfId="1" applyFont="1" applyFill="1" applyBorder="1" applyAlignment="1">
      <alignment horizontal="left" vertical="center" wrapText="1"/>
    </xf>
    <xf numFmtId="4" fontId="43" fillId="4" borderId="29" xfId="1" applyNumberFormat="1" applyFont="1" applyFill="1" applyBorder="1" applyAlignment="1">
      <alignment vertical="center" wrapText="1"/>
    </xf>
    <xf numFmtId="0" fontId="32" fillId="0" borderId="9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left" vertical="top" wrapText="1"/>
    </xf>
    <xf numFmtId="0" fontId="31" fillId="0" borderId="47" xfId="1" applyFont="1" applyBorder="1" applyAlignment="1">
      <alignment horizontal="left" vertical="top" wrapText="1"/>
    </xf>
    <xf numFmtId="4" fontId="43" fillId="0" borderId="48" xfId="1" applyNumberFormat="1" applyFont="1" applyBorder="1" applyAlignment="1">
      <alignment vertical="top" wrapText="1"/>
    </xf>
    <xf numFmtId="4" fontId="43" fillId="0" borderId="8" xfId="1" applyNumberFormat="1" applyFont="1" applyBorder="1" applyAlignment="1">
      <alignment vertical="top" wrapText="1"/>
    </xf>
    <xf numFmtId="4" fontId="44" fillId="0" borderId="8" xfId="0" applyNumberFormat="1" applyFont="1" applyBorder="1" applyAlignment="1">
      <alignment vertical="top" wrapText="1"/>
    </xf>
    <xf numFmtId="0" fontId="42" fillId="5" borderId="29" xfId="1" applyFont="1" applyFill="1" applyBorder="1" applyAlignment="1">
      <alignment horizontal="left" vertical="center" wrapText="1"/>
    </xf>
    <xf numFmtId="0" fontId="37" fillId="3" borderId="9" xfId="1" applyFont="1" applyFill="1" applyBorder="1" applyAlignment="1">
      <alignment horizontal="center" vertical="center" wrapText="1"/>
    </xf>
    <xf numFmtId="0" fontId="43" fillId="4" borderId="15" xfId="1" applyFont="1" applyFill="1" applyBorder="1" applyAlignment="1">
      <alignment horizontal="left" vertical="center" wrapText="1"/>
    </xf>
    <xf numFmtId="0" fontId="43" fillId="4" borderId="8" xfId="1" applyFont="1" applyFill="1" applyBorder="1" applyAlignment="1">
      <alignment horizontal="left" vertical="top" wrapText="1"/>
    </xf>
    <xf numFmtId="0" fontId="44" fillId="4" borderId="8" xfId="1" applyFont="1" applyFill="1" applyBorder="1" applyAlignment="1">
      <alignment horizontal="left" vertical="top" wrapText="1"/>
    </xf>
    <xf numFmtId="4" fontId="43" fillId="4" borderId="45" xfId="1" applyNumberFormat="1" applyFont="1" applyFill="1" applyBorder="1" applyAlignment="1">
      <alignment vertical="center" wrapText="1"/>
    </xf>
    <xf numFmtId="0" fontId="37" fillId="3" borderId="13" xfId="1" applyFont="1" applyFill="1" applyBorder="1" applyAlignment="1">
      <alignment horizontal="center" vertical="center" wrapText="1"/>
    </xf>
    <xf numFmtId="0" fontId="42" fillId="3" borderId="15" xfId="1" applyFont="1" applyFill="1" applyBorder="1" applyAlignment="1">
      <alignment horizontal="left" vertical="center" wrapText="1"/>
    </xf>
    <xf numFmtId="0" fontId="43" fillId="3" borderId="8" xfId="1" applyFont="1" applyFill="1" applyBorder="1" applyAlignment="1">
      <alignment horizontal="left" vertical="top" wrapText="1"/>
    </xf>
    <xf numFmtId="0" fontId="31" fillId="0" borderId="49" xfId="1" applyFont="1" applyBorder="1" applyAlignment="1">
      <alignment horizontal="left" vertical="top" wrapText="1"/>
    </xf>
    <xf numFmtId="4" fontId="43" fillId="3" borderId="45" xfId="1" applyNumberFormat="1" applyFont="1" applyFill="1" applyBorder="1" applyAlignment="1">
      <alignment vertical="top" wrapText="1"/>
    </xf>
    <xf numFmtId="0" fontId="30" fillId="4" borderId="29" xfId="1" applyFont="1" applyFill="1" applyBorder="1" applyAlignment="1">
      <alignment horizontal="left" vertical="center" wrapText="1"/>
    </xf>
    <xf numFmtId="4" fontId="43" fillId="4" borderId="48" xfId="1" applyNumberFormat="1" applyFont="1" applyFill="1" applyBorder="1" applyAlignment="1">
      <alignment vertical="center" wrapText="1"/>
    </xf>
    <xf numFmtId="0" fontId="32" fillId="0" borderId="8" xfId="1" applyFont="1" applyBorder="1" applyAlignment="1">
      <alignment horizontal="left" vertical="center" wrapText="1"/>
    </xf>
    <xf numFmtId="0" fontId="30" fillId="0" borderId="51" xfId="1" applyFont="1" applyBorder="1" applyAlignment="1">
      <alignment vertical="top" wrapText="1"/>
    </xf>
    <xf numFmtId="166" fontId="31" fillId="0" borderId="52" xfId="1" applyNumberFormat="1" applyFont="1" applyBorder="1" applyAlignment="1">
      <alignment horizontal="left" vertical="top" wrapText="1"/>
    </xf>
    <xf numFmtId="4" fontId="43" fillId="0" borderId="47" xfId="1" applyNumberFormat="1" applyFont="1" applyBorder="1" applyAlignment="1">
      <alignment horizontal="right" vertical="top" wrapText="1"/>
    </xf>
    <xf numFmtId="0" fontId="30" fillId="4" borderId="53" xfId="1" applyFont="1" applyFill="1" applyBorder="1" applyAlignment="1">
      <alignment horizontal="left" vertical="top" wrapText="1"/>
    </xf>
    <xf numFmtId="0" fontId="31" fillId="4" borderId="8" xfId="1" applyFont="1" applyFill="1" applyBorder="1" applyAlignment="1">
      <alignment horizontal="left" vertical="top" wrapText="1"/>
    </xf>
    <xf numFmtId="4" fontId="43" fillId="4" borderId="8" xfId="1" applyNumberFormat="1" applyFont="1" applyFill="1" applyBorder="1" applyAlignment="1">
      <alignment horizontal="right" vertical="top" wrapText="1"/>
    </xf>
    <xf numFmtId="4" fontId="30" fillId="4" borderId="8" xfId="1" applyNumberFormat="1" applyFont="1" applyFill="1" applyBorder="1" applyAlignment="1">
      <alignment vertical="top" wrapText="1"/>
    </xf>
    <xf numFmtId="0" fontId="30" fillId="0" borderId="2" xfId="1" applyFont="1" applyBorder="1" applyAlignment="1">
      <alignment vertical="top" wrapText="1"/>
    </xf>
    <xf numFmtId="4" fontId="30" fillId="0" borderId="20" xfId="1" applyNumberFormat="1" applyFont="1" applyBorder="1" applyAlignment="1">
      <alignment vertical="top" wrapText="1"/>
    </xf>
    <xf numFmtId="0" fontId="41" fillId="9" borderId="48" xfId="1" applyFont="1" applyFill="1" applyBorder="1" applyAlignment="1">
      <alignment horizontal="left" vertical="top" wrapText="1"/>
    </xf>
    <xf numFmtId="4" fontId="42" fillId="9" borderId="48" xfId="1" applyNumberFormat="1" applyFont="1" applyFill="1" applyBorder="1" applyAlignment="1">
      <alignment horizontal="right" vertical="top" wrapText="1"/>
    </xf>
    <xf numFmtId="0" fontId="30" fillId="0" borderId="33" xfId="1" applyFont="1" applyFill="1" applyBorder="1" applyAlignment="1">
      <alignment vertical="top" wrapText="1"/>
    </xf>
    <xf numFmtId="165" fontId="31" fillId="10" borderId="51" xfId="1" applyNumberFormat="1" applyFont="1" applyFill="1" applyBorder="1" applyAlignment="1">
      <alignment horizontal="left" vertical="top" wrapText="1"/>
    </xf>
    <xf numFmtId="0" fontId="30" fillId="10" borderId="52" xfId="1" applyFont="1" applyFill="1" applyBorder="1" applyAlignment="1">
      <alignment vertical="top" wrapText="1"/>
    </xf>
    <xf numFmtId="0" fontId="31" fillId="10" borderId="47" xfId="1" applyFont="1" applyFill="1" applyBorder="1" applyAlignment="1">
      <alignment horizontal="left" vertical="top" wrapText="1"/>
    </xf>
    <xf numFmtId="4" fontId="43" fillId="10" borderId="47" xfId="1" applyNumberFormat="1" applyFont="1" applyFill="1" applyBorder="1" applyAlignment="1">
      <alignment horizontal="right" vertical="top" wrapText="1"/>
    </xf>
    <xf numFmtId="0" fontId="30" fillId="0" borderId="34" xfId="1" applyFont="1" applyBorder="1" applyAlignment="1">
      <alignment vertical="top" wrapText="1"/>
    </xf>
    <xf numFmtId="0" fontId="30" fillId="0" borderId="56" xfId="1" applyFont="1" applyBorder="1" applyAlignment="1">
      <alignment vertical="top" wrapText="1"/>
    </xf>
    <xf numFmtId="166" fontId="31" fillId="0" borderId="56" xfId="1" applyNumberFormat="1" applyFont="1" applyBorder="1" applyAlignment="1">
      <alignment horizontal="left" vertical="top" wrapText="1"/>
    </xf>
    <xf numFmtId="4" fontId="43" fillId="0" borderId="49" xfId="1" applyNumberFormat="1" applyFont="1" applyBorder="1" applyAlignment="1">
      <alignment horizontal="right" vertical="top" wrapText="1"/>
    </xf>
    <xf numFmtId="0" fontId="45" fillId="9" borderId="57" xfId="1" applyFont="1" applyFill="1" applyBorder="1" applyAlignment="1">
      <alignment horizontal="left" vertical="top" wrapText="1"/>
    </xf>
    <xf numFmtId="0" fontId="30" fillId="9" borderId="53" xfId="1" applyFont="1" applyFill="1" applyBorder="1" applyAlignment="1">
      <alignment vertical="top" wrapText="1"/>
    </xf>
    <xf numFmtId="166" fontId="31" fillId="9" borderId="58" xfId="1" applyNumberFormat="1" applyFont="1" applyFill="1" applyBorder="1" applyAlignment="1">
      <alignment horizontal="left" vertical="top" wrapText="1"/>
    </xf>
    <xf numFmtId="0" fontId="41" fillId="9" borderId="59" xfId="1" applyFont="1" applyFill="1" applyBorder="1" applyAlignment="1">
      <alignment horizontal="left" vertical="top" wrapText="1"/>
    </xf>
    <xf numFmtId="4" fontId="42" fillId="9" borderId="59" xfId="1" applyNumberFormat="1" applyFont="1" applyFill="1" applyBorder="1" applyAlignment="1">
      <alignment horizontal="right" vertical="top" wrapText="1"/>
    </xf>
    <xf numFmtId="0" fontId="30" fillId="10" borderId="53" xfId="1" applyFont="1" applyFill="1" applyBorder="1" applyAlignment="1">
      <alignment horizontal="left" vertical="top" wrapText="1"/>
    </xf>
    <xf numFmtId="166" fontId="31" fillId="10" borderId="54" xfId="1" applyNumberFormat="1" applyFont="1" applyFill="1" applyBorder="1" applyAlignment="1">
      <alignment horizontal="left" vertical="top" wrapText="1"/>
    </xf>
    <xf numFmtId="0" fontId="31" fillId="10" borderId="59" xfId="1" applyFont="1" applyFill="1" applyBorder="1" applyAlignment="1">
      <alignment horizontal="left" vertical="top" wrapText="1"/>
    </xf>
    <xf numFmtId="4" fontId="43" fillId="10" borderId="59" xfId="1" applyNumberFormat="1" applyFont="1" applyFill="1" applyBorder="1" applyAlignment="1">
      <alignment horizontal="right" vertical="top" wrapText="1"/>
    </xf>
    <xf numFmtId="0" fontId="30" fillId="0" borderId="61" xfId="1" applyFont="1" applyBorder="1" applyAlignment="1">
      <alignment vertical="top" wrapText="1"/>
    </xf>
    <xf numFmtId="166" fontId="31" fillId="0" borderId="62" xfId="1" applyNumberFormat="1" applyFont="1" applyBorder="1" applyAlignment="1">
      <alignment horizontal="left" vertical="top" wrapText="1"/>
    </xf>
    <xf numFmtId="4" fontId="43" fillId="0" borderId="48" xfId="1" applyNumberFormat="1" applyFont="1" applyBorder="1" applyAlignment="1">
      <alignment horizontal="right" vertical="top" wrapText="1"/>
    </xf>
    <xf numFmtId="166" fontId="31" fillId="10" borderId="63" xfId="1" applyNumberFormat="1" applyFont="1" applyFill="1" applyBorder="1" applyAlignment="1">
      <alignment horizontal="left" vertical="top" wrapText="1"/>
    </xf>
    <xf numFmtId="0" fontId="32" fillId="0" borderId="45" xfId="1" applyFont="1" applyBorder="1" applyAlignment="1">
      <alignment vertical="top" wrapText="1"/>
    </xf>
    <xf numFmtId="4" fontId="42" fillId="0" borderId="59" xfId="1" applyNumberFormat="1" applyFont="1" applyBorder="1" applyAlignment="1">
      <alignment horizontal="right" vertical="top" wrapText="1"/>
    </xf>
    <xf numFmtId="0" fontId="42" fillId="5" borderId="8" xfId="1" applyFont="1" applyFill="1" applyBorder="1" applyAlignment="1">
      <alignment horizontal="left" vertical="top" wrapText="1"/>
    </xf>
    <xf numFmtId="0" fontId="30" fillId="5" borderId="8" xfId="1" applyFont="1" applyFill="1" applyBorder="1" applyAlignment="1">
      <alignment vertical="top" wrapText="1"/>
    </xf>
    <xf numFmtId="166" fontId="31" fillId="5" borderId="8" xfId="1" applyNumberFormat="1" applyFont="1" applyFill="1" applyBorder="1" applyAlignment="1">
      <alignment horizontal="left" vertical="top" wrapText="1"/>
    </xf>
    <xf numFmtId="0" fontId="11" fillId="5" borderId="8" xfId="1" applyFont="1" applyFill="1" applyBorder="1" applyAlignment="1">
      <alignment horizontal="left" vertical="top" wrapText="1"/>
    </xf>
    <xf numFmtId="4" fontId="43" fillId="5" borderId="45" xfId="1" applyNumberFormat="1" applyFont="1" applyFill="1" applyBorder="1" applyAlignment="1">
      <alignment horizontal="right" vertical="top" wrapText="1"/>
    </xf>
    <xf numFmtId="0" fontId="30" fillId="4" borderId="8" xfId="1" applyFont="1" applyFill="1" applyBorder="1" applyAlignment="1">
      <alignment horizontal="left" vertical="top" wrapText="1"/>
    </xf>
    <xf numFmtId="166" fontId="31" fillId="4" borderId="8" xfId="1" applyNumberFormat="1" applyFont="1" applyFill="1" applyBorder="1" applyAlignment="1">
      <alignment horizontal="left" vertical="top" wrapText="1"/>
    </xf>
    <xf numFmtId="0" fontId="11" fillId="4" borderId="8" xfId="1" applyFont="1" applyFill="1" applyBorder="1" applyAlignment="1">
      <alignment horizontal="left" vertical="top" wrapText="1"/>
    </xf>
    <xf numFmtId="4" fontId="43" fillId="4" borderId="45" xfId="1" applyNumberFormat="1" applyFont="1" applyFill="1" applyBorder="1" applyAlignment="1">
      <alignment horizontal="right" vertical="top" wrapText="1"/>
    </xf>
    <xf numFmtId="0" fontId="30" fillId="0" borderId="8" xfId="1" applyFont="1" applyBorder="1" applyAlignment="1">
      <alignment vertical="top" wrapText="1"/>
    </xf>
    <xf numFmtId="166" fontId="31" fillId="0" borderId="8" xfId="1" applyNumberFormat="1" applyFont="1" applyBorder="1" applyAlignment="1">
      <alignment horizontal="left" vertical="top" wrapText="1"/>
    </xf>
    <xf numFmtId="0" fontId="31" fillId="0" borderId="8" xfId="1" applyFont="1" applyBorder="1" applyAlignment="1">
      <alignment horizontal="left" vertical="top" wrapText="1"/>
    </xf>
    <xf numFmtId="4" fontId="43" fillId="0" borderId="45" xfId="1" applyNumberFormat="1" applyFont="1" applyBorder="1" applyAlignment="1">
      <alignment horizontal="right" vertical="top" wrapText="1"/>
    </xf>
    <xf numFmtId="0" fontId="30" fillId="12" borderId="1" xfId="1" applyFont="1" applyFill="1" applyBorder="1" applyAlignment="1">
      <alignment horizontal="left" vertical="top" wrapText="1"/>
    </xf>
    <xf numFmtId="0" fontId="30" fillId="0" borderId="65" xfId="1" applyFont="1" applyBorder="1" applyAlignment="1">
      <alignment vertical="top" wrapText="1"/>
    </xf>
    <xf numFmtId="0" fontId="32" fillId="0" borderId="66" xfId="1" applyFont="1" applyFill="1" applyBorder="1" applyAlignment="1">
      <alignment vertical="center" wrapText="1"/>
    </xf>
    <xf numFmtId="164" fontId="41" fillId="9" borderId="68" xfId="1" applyNumberFormat="1" applyFont="1" applyFill="1" applyBorder="1" applyAlignment="1">
      <alignment horizontal="left" vertical="top" wrapText="1"/>
    </xf>
    <xf numFmtId="165" fontId="31" fillId="10" borderId="1" xfId="1" quotePrefix="1" applyNumberFormat="1" applyFont="1" applyFill="1" applyBorder="1" applyAlignment="1">
      <alignment horizontal="left" vertical="top" wrapText="1"/>
    </xf>
    <xf numFmtId="0" fontId="30" fillId="0" borderId="8" xfId="1" applyFont="1" applyFill="1" applyBorder="1" applyAlignment="1">
      <alignment horizontal="left" vertical="top" wrapText="1"/>
    </xf>
    <xf numFmtId="0" fontId="42" fillId="5" borderId="20" xfId="1" applyFont="1" applyFill="1" applyBorder="1" applyAlignment="1">
      <alignment horizontal="left" vertical="center" wrapText="1"/>
    </xf>
    <xf numFmtId="0" fontId="42" fillId="5" borderId="64" xfId="1" applyFont="1" applyFill="1" applyBorder="1" applyAlignment="1">
      <alignment horizontal="left" vertical="center" wrapText="1"/>
    </xf>
    <xf numFmtId="4" fontId="42" fillId="5" borderId="48" xfId="1" applyNumberFormat="1" applyFont="1" applyFill="1" applyBorder="1" applyAlignment="1">
      <alignment vertical="center" wrapText="1"/>
    </xf>
    <xf numFmtId="0" fontId="30" fillId="4" borderId="45" xfId="1" applyFont="1" applyFill="1" applyBorder="1" applyAlignment="1">
      <alignment horizontal="left" vertical="center" wrapText="1"/>
    </xf>
    <xf numFmtId="0" fontId="30" fillId="0" borderId="9" xfId="1" applyFont="1" applyFill="1" applyBorder="1" applyAlignment="1">
      <alignment horizontal="left" vertical="center" wrapText="1"/>
    </xf>
    <xf numFmtId="0" fontId="30" fillId="0" borderId="9" xfId="1" applyFont="1" applyFill="1" applyBorder="1" applyAlignment="1">
      <alignment horizontal="left" vertical="top" wrapText="1"/>
    </xf>
    <xf numFmtId="0" fontId="31" fillId="0" borderId="70" xfId="1" applyFont="1" applyBorder="1" applyAlignment="1">
      <alignment horizontal="left" vertical="top" wrapText="1"/>
    </xf>
    <xf numFmtId="4" fontId="43" fillId="0" borderId="71" xfId="1" applyNumberFormat="1" applyFont="1" applyBorder="1" applyAlignment="1">
      <alignment vertical="top" wrapText="1"/>
    </xf>
    <xf numFmtId="0" fontId="31" fillId="0" borderId="37" xfId="1" applyFont="1" applyBorder="1" applyAlignment="1">
      <alignment horizontal="left" vertical="top" wrapText="1"/>
    </xf>
    <xf numFmtId="0" fontId="32" fillId="0" borderId="13" xfId="1" applyFont="1" applyFill="1" applyBorder="1" applyAlignment="1">
      <alignment vertical="center" wrapText="1"/>
    </xf>
    <xf numFmtId="0" fontId="30" fillId="4" borderId="15" xfId="1" applyFont="1" applyFill="1" applyBorder="1" applyAlignment="1">
      <alignment horizontal="left" vertical="center" wrapText="1"/>
    </xf>
    <xf numFmtId="4" fontId="43" fillId="0" borderId="45" xfId="1" applyNumberFormat="1" applyFont="1" applyBorder="1" applyAlignment="1">
      <alignment vertical="top" wrapText="1"/>
    </xf>
    <xf numFmtId="0" fontId="32" fillId="0" borderId="20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horizontal="center" vertical="center" wrapText="1"/>
    </xf>
    <xf numFmtId="164" fontId="41" fillId="9" borderId="28" xfId="1" applyNumberFormat="1" applyFont="1" applyFill="1" applyBorder="1" applyAlignment="1">
      <alignment horizontal="left" vertical="top" wrapText="1"/>
    </xf>
    <xf numFmtId="0" fontId="30" fillId="9" borderId="8" xfId="1" applyFont="1" applyFill="1" applyBorder="1" applyAlignment="1">
      <alignment vertical="top" wrapText="1"/>
    </xf>
    <xf numFmtId="0" fontId="30" fillId="9" borderId="62" xfId="1" applyFont="1" applyFill="1" applyBorder="1" applyAlignment="1">
      <alignment vertical="top" wrapText="1"/>
    </xf>
    <xf numFmtId="0" fontId="30" fillId="0" borderId="33" xfId="1" applyFont="1" applyFill="1" applyBorder="1" applyAlignment="1">
      <alignment horizontal="left" vertical="top" wrapText="1"/>
    </xf>
    <xf numFmtId="165" fontId="31" fillId="10" borderId="61" xfId="1" applyNumberFormat="1" applyFont="1" applyFill="1" applyBorder="1" applyAlignment="1">
      <alignment horizontal="left" vertical="top" wrapText="1"/>
    </xf>
    <xf numFmtId="0" fontId="30" fillId="0" borderId="34" xfId="1" applyFont="1" applyBorder="1" applyAlignment="1">
      <alignment horizontal="left" vertical="top" wrapText="1"/>
    </xf>
    <xf numFmtId="166" fontId="31" fillId="0" borderId="36" xfId="1" applyNumberFormat="1" applyFont="1" applyBorder="1" applyAlignment="1">
      <alignment horizontal="left" vertical="top" wrapText="1"/>
    </xf>
    <xf numFmtId="0" fontId="30" fillId="0" borderId="11" xfId="1" applyFont="1" applyBorder="1" applyAlignment="1">
      <alignment horizontal="left" vertical="top" wrapText="1"/>
    </xf>
    <xf numFmtId="0" fontId="30" fillId="0" borderId="72" xfId="1" applyFont="1" applyBorder="1" applyAlignment="1">
      <alignment vertical="top" wrapText="1"/>
    </xf>
    <xf numFmtId="166" fontId="31" fillId="0" borderId="73" xfId="1" applyNumberFormat="1" applyFont="1" applyBorder="1" applyAlignment="1">
      <alignment horizontal="left" vertical="top" wrapText="1"/>
    </xf>
    <xf numFmtId="0" fontId="31" fillId="0" borderId="71" xfId="1" applyFont="1" applyBorder="1" applyAlignment="1">
      <alignment horizontal="left" vertical="top" wrapText="1"/>
    </xf>
    <xf numFmtId="4" fontId="43" fillId="0" borderId="11" xfId="1" applyNumberFormat="1" applyFont="1" applyBorder="1" applyAlignment="1">
      <alignment horizontal="right" vertical="top" wrapText="1"/>
    </xf>
    <xf numFmtId="4" fontId="42" fillId="5" borderId="8" xfId="1" applyNumberFormat="1" applyFont="1" applyFill="1" applyBorder="1" applyAlignment="1">
      <alignment horizontal="right" vertical="top" wrapText="1"/>
    </xf>
    <xf numFmtId="0" fontId="42" fillId="5" borderId="74" xfId="1" applyFont="1" applyFill="1" applyBorder="1" applyAlignment="1">
      <alignment horizontal="left" vertical="top" wrapText="1"/>
    </xf>
    <xf numFmtId="0" fontId="42" fillId="5" borderId="53" xfId="1" applyFont="1" applyFill="1" applyBorder="1" applyAlignment="1">
      <alignment horizontal="left" vertical="top" wrapText="1"/>
    </xf>
    <xf numFmtId="166" fontId="11" fillId="5" borderId="58" xfId="1" applyNumberFormat="1" applyFont="1" applyFill="1" applyBorder="1" applyAlignment="1">
      <alignment horizontal="left" vertical="top" wrapText="1"/>
    </xf>
    <xf numFmtId="0" fontId="11" fillId="5" borderId="59" xfId="1" applyFont="1" applyFill="1" applyBorder="1" applyAlignment="1">
      <alignment horizontal="left" vertical="top" wrapText="1"/>
    </xf>
    <xf numFmtId="4" fontId="42" fillId="5" borderId="59" xfId="1" applyNumberFormat="1" applyFont="1" applyFill="1" applyBorder="1" applyAlignment="1">
      <alignment horizontal="right" vertical="top" wrapText="1"/>
    </xf>
    <xf numFmtId="0" fontId="42" fillId="3" borderId="69" xfId="1" applyFont="1" applyFill="1" applyBorder="1" applyAlignment="1">
      <alignment vertical="top" wrapText="1"/>
    </xf>
    <xf numFmtId="0" fontId="43" fillId="4" borderId="53" xfId="1" applyFont="1" applyFill="1" applyBorder="1" applyAlignment="1">
      <alignment horizontal="left" vertical="top" wrapText="1"/>
    </xf>
    <xf numFmtId="166" fontId="44" fillId="4" borderId="58" xfId="1" applyNumberFormat="1" applyFont="1" applyFill="1" applyBorder="1" applyAlignment="1">
      <alignment horizontal="left" vertical="top" wrapText="1"/>
    </xf>
    <xf numFmtId="0" fontId="44" fillId="4" borderId="59" xfId="1" applyFont="1" applyFill="1" applyBorder="1" applyAlignment="1">
      <alignment horizontal="left" vertical="top" wrapText="1"/>
    </xf>
    <xf numFmtId="4" fontId="43" fillId="4" borderId="59" xfId="1" applyNumberFormat="1" applyFont="1" applyFill="1" applyBorder="1" applyAlignment="1">
      <alignment horizontal="right" vertical="top" wrapText="1"/>
    </xf>
    <xf numFmtId="0" fontId="42" fillId="3" borderId="34" xfId="1" applyFont="1" applyFill="1" applyBorder="1" applyAlignment="1">
      <alignment vertical="top" wrapText="1"/>
    </xf>
    <xf numFmtId="0" fontId="43" fillId="3" borderId="53" xfId="1" applyFont="1" applyFill="1" applyBorder="1" applyAlignment="1">
      <alignment horizontal="left" vertical="top" wrapText="1"/>
    </xf>
    <xf numFmtId="4" fontId="43" fillId="3" borderId="59" xfId="1" applyNumberFormat="1" applyFont="1" applyFill="1" applyBorder="1" applyAlignment="1">
      <alignment horizontal="right" vertical="top" wrapText="1"/>
    </xf>
    <xf numFmtId="166" fontId="31" fillId="4" borderId="58" xfId="1" applyNumberFormat="1" applyFont="1" applyFill="1" applyBorder="1" applyAlignment="1">
      <alignment horizontal="left" vertical="top" wrapText="1"/>
    </xf>
    <xf numFmtId="0" fontId="31" fillId="4" borderId="59" xfId="1" applyFont="1" applyFill="1" applyBorder="1" applyAlignment="1">
      <alignment horizontal="left" vertical="top" wrapText="1"/>
    </xf>
    <xf numFmtId="0" fontId="42" fillId="3" borderId="75" xfId="1" applyFont="1" applyFill="1" applyBorder="1" applyAlignment="1">
      <alignment vertical="top" wrapText="1"/>
    </xf>
    <xf numFmtId="4" fontId="43" fillId="0" borderId="71" xfId="1" applyNumberFormat="1" applyFont="1" applyBorder="1" applyAlignment="1">
      <alignment horizontal="right" vertical="top" wrapText="1"/>
    </xf>
    <xf numFmtId="0" fontId="30" fillId="9" borderId="76" xfId="1" applyFont="1" applyFill="1" applyBorder="1" applyAlignment="1">
      <alignment vertical="top" wrapText="1"/>
    </xf>
    <xf numFmtId="0" fontId="30" fillId="9" borderId="77" xfId="1" applyFont="1" applyFill="1" applyBorder="1" applyAlignment="1">
      <alignment vertical="top" wrapText="1"/>
    </xf>
    <xf numFmtId="0" fontId="41" fillId="9" borderId="78" xfId="1" applyFont="1" applyFill="1" applyBorder="1" applyAlignment="1">
      <alignment horizontal="left" vertical="top" wrapText="1"/>
    </xf>
    <xf numFmtId="4" fontId="42" fillId="9" borderId="78" xfId="1" applyNumberFormat="1" applyFont="1" applyFill="1" applyBorder="1" applyAlignment="1">
      <alignment horizontal="right" vertical="top" wrapText="1"/>
    </xf>
    <xf numFmtId="0" fontId="30" fillId="10" borderId="62" xfId="1" applyFont="1" applyFill="1" applyBorder="1" applyAlignment="1">
      <alignment vertical="top" wrapText="1"/>
    </xf>
    <xf numFmtId="0" fontId="31" fillId="10" borderId="48" xfId="1" applyFont="1" applyFill="1" applyBorder="1" applyAlignment="1">
      <alignment horizontal="left" vertical="top" wrapText="1"/>
    </xf>
    <xf numFmtId="4" fontId="43" fillId="10" borderId="48" xfId="1" applyNumberFormat="1" applyFont="1" applyFill="1" applyBorder="1" applyAlignment="1">
      <alignment horizontal="right" vertical="top" wrapText="1"/>
    </xf>
    <xf numFmtId="0" fontId="30" fillId="0" borderId="39" xfId="1" applyFont="1" applyBorder="1" applyAlignment="1">
      <alignment vertical="top" wrapText="1"/>
    </xf>
    <xf numFmtId="0" fontId="30" fillId="0" borderId="80" xfId="1" applyFont="1" applyBorder="1" applyAlignment="1">
      <alignment vertical="top" wrapText="1"/>
    </xf>
    <xf numFmtId="4" fontId="47" fillId="0" borderId="84" xfId="1" applyNumberFormat="1" applyFont="1" applyBorder="1" applyAlignment="1">
      <alignment horizontal="right" vertical="center" wrapText="1"/>
    </xf>
    <xf numFmtId="0" fontId="34" fillId="0" borderId="22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38" fillId="0" borderId="8" xfId="1" applyFont="1" applyBorder="1" applyAlignment="1">
      <alignment horizontal="center" vertical="center" wrapText="1"/>
    </xf>
    <xf numFmtId="4" fontId="38" fillId="0" borderId="26" xfId="1" applyNumberFormat="1" applyFont="1" applyBorder="1" applyAlignment="1">
      <alignment horizontal="right" vertical="center" wrapText="1"/>
    </xf>
    <xf numFmtId="0" fontId="32" fillId="0" borderId="88" xfId="1" applyFont="1" applyBorder="1" applyAlignment="1">
      <alignment vertical="center" wrapText="1"/>
    </xf>
    <xf numFmtId="4" fontId="32" fillId="0" borderId="43" xfId="1" applyNumberFormat="1" applyFont="1" applyBorder="1" applyAlignment="1">
      <alignment vertical="center" wrapText="1"/>
    </xf>
    <xf numFmtId="166" fontId="31" fillId="9" borderId="8" xfId="1" applyNumberFormat="1" applyFont="1" applyFill="1" applyBorder="1" applyAlignment="1">
      <alignment horizontal="left" vertical="top" wrapText="1"/>
    </xf>
    <xf numFmtId="0" fontId="41" fillId="9" borderId="8" xfId="1" applyFont="1" applyFill="1" applyBorder="1" applyAlignment="1">
      <alignment horizontal="left" vertical="top" wrapText="1"/>
    </xf>
    <xf numFmtId="4" fontId="42" fillId="9" borderId="8" xfId="1" applyNumberFormat="1" applyFont="1" applyFill="1" applyBorder="1" applyAlignment="1">
      <alignment horizontal="right" vertical="top" wrapText="1"/>
    </xf>
    <xf numFmtId="0" fontId="30" fillId="10" borderId="56" xfId="1" applyFont="1" applyFill="1" applyBorder="1" applyAlignment="1">
      <alignment horizontal="left" vertical="top" wrapText="1"/>
    </xf>
    <xf numFmtId="166" fontId="31" fillId="10" borderId="19" xfId="1" applyNumberFormat="1" applyFont="1" applyFill="1" applyBorder="1" applyAlignment="1">
      <alignment horizontal="left" vertical="top" wrapText="1"/>
    </xf>
    <xf numFmtId="0" fontId="31" fillId="10" borderId="49" xfId="1" applyFont="1" applyFill="1" applyBorder="1" applyAlignment="1">
      <alignment horizontal="left" vertical="top" wrapText="1"/>
    </xf>
    <xf numFmtId="4" fontId="43" fillId="10" borderId="49" xfId="1" applyNumberFormat="1" applyFont="1" applyFill="1" applyBorder="1" applyAlignment="1">
      <alignment horizontal="right" vertical="top" wrapText="1"/>
    </xf>
    <xf numFmtId="0" fontId="45" fillId="11" borderId="9" xfId="1" applyFont="1" applyFill="1" applyBorder="1" applyAlignment="1">
      <alignment horizontal="center" vertical="top" wrapText="1"/>
    </xf>
    <xf numFmtId="0" fontId="45" fillId="11" borderId="13" xfId="1" applyFont="1" applyFill="1" applyBorder="1" applyAlignment="1">
      <alignment horizontal="center" vertical="top" wrapText="1"/>
    </xf>
    <xf numFmtId="4" fontId="43" fillId="0" borderId="8" xfId="1" applyNumberFormat="1" applyFont="1" applyBorder="1" applyAlignment="1">
      <alignment horizontal="right" vertical="top" wrapText="1"/>
    </xf>
    <xf numFmtId="0" fontId="45" fillId="11" borderId="13" xfId="1" applyFont="1" applyFill="1" applyBorder="1" applyAlignment="1">
      <alignment horizontal="left" vertical="top" wrapText="1"/>
    </xf>
    <xf numFmtId="0" fontId="30" fillId="0" borderId="9" xfId="1" applyFont="1" applyBorder="1" applyAlignment="1">
      <alignment vertical="top" wrapText="1"/>
    </xf>
    <xf numFmtId="0" fontId="6" fillId="5" borderId="8" xfId="1" applyFont="1" applyFill="1" applyBorder="1" applyAlignment="1">
      <alignment horizontal="left" vertical="center" wrapText="1"/>
    </xf>
    <xf numFmtId="0" fontId="11" fillId="5" borderId="8" xfId="1" applyFont="1" applyFill="1" applyBorder="1" applyAlignment="1">
      <alignment horizontal="left" vertical="center" wrapText="1"/>
    </xf>
    <xf numFmtId="0" fontId="45" fillId="11" borderId="9" xfId="1" applyFont="1" applyFill="1" applyBorder="1" applyAlignment="1">
      <alignment horizontal="left" vertical="top" wrapText="1"/>
    </xf>
    <xf numFmtId="0" fontId="44" fillId="4" borderId="8" xfId="1" applyFont="1" applyFill="1" applyBorder="1" applyAlignment="1">
      <alignment horizontal="left" vertical="center" wrapText="1"/>
    </xf>
    <xf numFmtId="0" fontId="44" fillId="0" borderId="8" xfId="1" applyFont="1" applyBorder="1" applyAlignment="1">
      <alignment horizontal="left" vertical="center" wrapText="1"/>
    </xf>
    <xf numFmtId="0" fontId="30" fillId="0" borderId="45" xfId="1" applyFont="1" applyBorder="1" applyAlignment="1">
      <alignment horizontal="left" vertical="top" wrapText="1"/>
    </xf>
    <xf numFmtId="0" fontId="44" fillId="0" borderId="9" xfId="1" applyFont="1" applyBorder="1" applyAlignment="1">
      <alignment horizontal="left" vertical="center" wrapText="1"/>
    </xf>
    <xf numFmtId="0" fontId="30" fillId="0" borderId="70" xfId="1" applyFont="1" applyBorder="1" applyAlignment="1">
      <alignment horizontal="left" vertical="top" wrapText="1"/>
    </xf>
    <xf numFmtId="4" fontId="37" fillId="0" borderId="45" xfId="1" applyNumberFormat="1" applyFont="1" applyBorder="1" applyAlignment="1">
      <alignment vertical="center" wrapText="1"/>
    </xf>
    <xf numFmtId="0" fontId="12" fillId="0" borderId="0" xfId="1"/>
    <xf numFmtId="0" fontId="40" fillId="0" borderId="0" xfId="1" applyFont="1"/>
    <xf numFmtId="0" fontId="49" fillId="0" borderId="0" xfId="1" applyFont="1"/>
    <xf numFmtId="0" fontId="50" fillId="0" borderId="0" xfId="1" applyFont="1"/>
    <xf numFmtId="0" fontId="12" fillId="0" borderId="0" xfId="1" applyAlignment="1">
      <alignment horizontal="right"/>
    </xf>
    <xf numFmtId="0" fontId="12" fillId="0" borderId="0" xfId="3"/>
    <xf numFmtId="0" fontId="12" fillId="0" borderId="0" xfId="3" applyAlignment="1">
      <alignment vertical="center"/>
    </xf>
    <xf numFmtId="0" fontId="57" fillId="0" borderId="93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left" vertical="top" wrapText="1"/>
    </xf>
    <xf numFmtId="49" fontId="12" fillId="0" borderId="8" xfId="3" applyNumberFormat="1" applyBorder="1" applyAlignment="1">
      <alignment horizontal="center" vertical="center"/>
    </xf>
    <xf numFmtId="4" fontId="12" fillId="0" borderId="8" xfId="3" applyNumberFormat="1" applyBorder="1" applyAlignment="1">
      <alignment horizontal="right" vertical="center"/>
    </xf>
    <xf numFmtId="4" fontId="12" fillId="0" borderId="8" xfId="3" applyNumberFormat="1" applyFont="1" applyBorder="1" applyAlignment="1">
      <alignment horizontal="right" vertical="center"/>
    </xf>
    <xf numFmtId="4" fontId="12" fillId="0" borderId="0" xfId="3" applyNumberFormat="1"/>
    <xf numFmtId="4" fontId="57" fillId="0" borderId="80" xfId="3" applyNumberFormat="1" applyFont="1" applyBorder="1"/>
    <xf numFmtId="0" fontId="12" fillId="0" borderId="0" xfId="3" applyFont="1"/>
    <xf numFmtId="0" fontId="12" fillId="0" borderId="0" xfId="3" applyFont="1" applyAlignment="1">
      <alignment wrapText="1"/>
    </xf>
    <xf numFmtId="0" fontId="19" fillId="5" borderId="21" xfId="2" applyFont="1" applyFill="1" applyBorder="1" applyAlignment="1">
      <alignment horizontal="center" vertical="center" wrapText="1"/>
    </xf>
    <xf numFmtId="0" fontId="63" fillId="5" borderId="102" xfId="2" applyFont="1" applyFill="1" applyBorder="1" applyAlignment="1">
      <alignment horizontal="center" vertical="center" wrapText="1"/>
    </xf>
    <xf numFmtId="0" fontId="19" fillId="5" borderId="102" xfId="2" applyFont="1" applyFill="1" applyBorder="1" applyAlignment="1">
      <alignment horizontal="left" vertical="center" wrapText="1"/>
    </xf>
    <xf numFmtId="167" fontId="19" fillId="5" borderId="102" xfId="2" applyNumberFormat="1" applyFont="1" applyFill="1" applyBorder="1" applyAlignment="1">
      <alignment horizontal="right" vertical="center" wrapText="1"/>
    </xf>
    <xf numFmtId="0" fontId="16" fillId="7" borderId="12" xfId="2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left" vertical="center" wrapText="1"/>
    </xf>
    <xf numFmtId="167" fontId="16" fillId="7" borderId="12" xfId="2" applyNumberFormat="1" applyFont="1" applyFill="1" applyBorder="1" applyAlignment="1">
      <alignment horizontal="righ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63" fillId="0" borderId="13" xfId="2" applyFont="1" applyFill="1" applyBorder="1" applyAlignment="1">
      <alignment horizontal="center" vertical="center" wrapText="1"/>
    </xf>
    <xf numFmtId="0" fontId="16" fillId="7" borderId="8" xfId="2" applyFont="1" applyFill="1" applyBorder="1" applyAlignment="1">
      <alignment horizontal="center" vertical="center" wrapText="1"/>
    </xf>
    <xf numFmtId="0" fontId="16" fillId="7" borderId="15" xfId="2" applyFont="1" applyFill="1" applyBorder="1" applyAlignment="1">
      <alignment horizontal="center" vertical="center" wrapText="1"/>
    </xf>
    <xf numFmtId="0" fontId="16" fillId="7" borderId="15" xfId="2" applyFont="1" applyFill="1" applyBorder="1" applyAlignment="1">
      <alignment horizontal="left" vertical="center" wrapText="1"/>
    </xf>
    <xf numFmtId="167" fontId="16" fillId="7" borderId="15" xfId="2" applyNumberFormat="1" applyFont="1" applyFill="1" applyBorder="1" applyAlignment="1">
      <alignment horizontal="right" vertical="center" wrapText="1"/>
    </xf>
    <xf numFmtId="0" fontId="16" fillId="0" borderId="14" xfId="2" applyFont="1" applyFill="1" applyBorder="1" applyAlignment="1">
      <alignment horizontal="center" vertical="center" wrapText="1"/>
    </xf>
    <xf numFmtId="167" fontId="16" fillId="0" borderId="8" xfId="2" applyNumberFormat="1" applyFont="1" applyFill="1" applyBorder="1" applyAlignment="1">
      <alignment horizontal="right" vertical="center" wrapText="1"/>
    </xf>
    <xf numFmtId="167" fontId="16" fillId="0" borderId="15" xfId="2" applyNumberFormat="1" applyFont="1" applyFill="1" applyBorder="1" applyAlignment="1">
      <alignment horizontal="right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167" fontId="16" fillId="0" borderId="12" xfId="2" applyNumberFormat="1" applyFont="1" applyFill="1" applyBorder="1" applyAlignment="1">
      <alignment horizontal="right" vertical="center" wrapText="1"/>
    </xf>
    <xf numFmtId="0" fontId="16" fillId="7" borderId="20" xfId="2" applyFont="1" applyFill="1" applyBorder="1" applyAlignment="1">
      <alignment horizontal="center" vertical="center" wrapText="1"/>
    </xf>
    <xf numFmtId="0" fontId="19" fillId="6" borderId="8" xfId="2" applyFont="1" applyFill="1" applyBorder="1" applyAlignment="1">
      <alignment horizontal="center" vertical="center" wrapText="1"/>
    </xf>
    <xf numFmtId="0" fontId="25" fillId="6" borderId="15" xfId="2" applyFont="1" applyFill="1" applyBorder="1" applyAlignment="1">
      <alignment horizontal="center" vertical="center" wrapText="1"/>
    </xf>
    <xf numFmtId="0" fontId="25" fillId="6" borderId="12" xfId="2" applyFont="1" applyFill="1" applyBorder="1" applyAlignment="1">
      <alignment horizontal="center" vertical="center" wrapText="1"/>
    </xf>
    <xf numFmtId="0" fontId="19" fillId="6" borderId="12" xfId="2" applyFont="1" applyFill="1" applyBorder="1" applyAlignment="1">
      <alignment vertical="center" wrapText="1"/>
    </xf>
    <xf numFmtId="4" fontId="19" fillId="6" borderId="12" xfId="2" applyNumberFormat="1" applyFont="1" applyFill="1" applyBorder="1" applyAlignment="1">
      <alignment horizontal="right" vertical="center" wrapText="1"/>
    </xf>
    <xf numFmtId="0" fontId="17" fillId="15" borderId="8" xfId="2" applyFont="1" applyFill="1" applyBorder="1" applyAlignment="1">
      <alignment horizontal="center" vertical="top" wrapText="1"/>
    </xf>
    <xf numFmtId="0" fontId="25" fillId="15" borderId="15" xfId="2" applyFont="1" applyFill="1" applyBorder="1" applyAlignment="1">
      <alignment horizontal="center" vertical="top" wrapText="1"/>
    </xf>
    <xf numFmtId="0" fontId="17" fillId="15" borderId="15" xfId="2" applyFont="1" applyFill="1" applyBorder="1" applyAlignment="1">
      <alignment vertical="top" wrapText="1"/>
    </xf>
    <xf numFmtId="4" fontId="17" fillId="15" borderId="15" xfId="2" applyNumberFormat="1" applyFont="1" applyFill="1" applyBorder="1" applyAlignment="1">
      <alignment horizontal="right" vertical="top" wrapText="1"/>
    </xf>
    <xf numFmtId="0" fontId="17" fillId="15" borderId="12" xfId="2" applyFont="1" applyFill="1" applyBorder="1" applyAlignment="1">
      <alignment horizontal="center" vertical="top" wrapText="1"/>
    </xf>
    <xf numFmtId="0" fontId="25" fillId="15" borderId="12" xfId="2" applyFont="1" applyFill="1" applyBorder="1" applyAlignment="1">
      <alignment horizontal="center" vertical="top" wrapText="1"/>
    </xf>
    <xf numFmtId="0" fontId="17" fillId="15" borderId="12" xfId="2" applyFont="1" applyFill="1" applyBorder="1" applyAlignment="1">
      <alignment vertical="top" wrapText="1"/>
    </xf>
    <xf numFmtId="4" fontId="17" fillId="15" borderId="12" xfId="4" applyNumberFormat="1" applyFont="1" applyFill="1" applyBorder="1" applyAlignment="1">
      <alignment horizontal="right" vertical="top" wrapText="1"/>
    </xf>
    <xf numFmtId="4" fontId="17" fillId="15" borderId="12" xfId="2" applyNumberFormat="1" applyFont="1" applyFill="1" applyBorder="1" applyAlignment="1">
      <alignment horizontal="right" vertical="top" wrapText="1"/>
    </xf>
    <xf numFmtId="0" fontId="25" fillId="0" borderId="13" xfId="2" applyFont="1" applyBorder="1" applyAlignment="1">
      <alignment vertical="top" wrapText="1"/>
    </xf>
    <xf numFmtId="0" fontId="17" fillId="5" borderId="20" xfId="2" applyFont="1" applyFill="1" applyBorder="1" applyAlignment="1">
      <alignment horizontal="center" vertical="top" wrapText="1"/>
    </xf>
    <xf numFmtId="0" fontId="17" fillId="5" borderId="12" xfId="2" applyFont="1" applyFill="1" applyBorder="1" applyAlignment="1">
      <alignment horizontal="center" vertical="top" wrapText="1"/>
    </xf>
    <xf numFmtId="0" fontId="17" fillId="5" borderId="12" xfId="2" applyFont="1" applyFill="1" applyBorder="1" applyAlignment="1">
      <alignment vertical="top" wrapText="1"/>
    </xf>
    <xf numFmtId="4" fontId="17" fillId="5" borderId="12" xfId="2" applyNumberFormat="1" applyFont="1" applyFill="1" applyBorder="1" applyAlignment="1">
      <alignment horizontal="right" vertical="top" wrapText="1"/>
    </xf>
    <xf numFmtId="4" fontId="16" fillId="0" borderId="15" xfId="2" applyNumberFormat="1" applyFont="1" applyBorder="1" applyAlignment="1">
      <alignment horizontal="right" vertical="top" wrapText="1"/>
    </xf>
    <xf numFmtId="4" fontId="16" fillId="0" borderId="14" xfId="2" applyNumberFormat="1" applyFont="1" applyBorder="1" applyAlignment="1">
      <alignment horizontal="right" vertical="top" wrapText="1"/>
    </xf>
    <xf numFmtId="4" fontId="14" fillId="5" borderId="8" xfId="2" applyNumberFormat="1" applyFont="1" applyFill="1" applyBorder="1" applyAlignment="1">
      <alignment horizontal="right" vertical="top" wrapText="1"/>
    </xf>
    <xf numFmtId="0" fontId="24" fillId="7" borderId="8" xfId="2" applyFont="1" applyFill="1" applyBorder="1" applyAlignment="1">
      <alignment horizontal="center" vertical="top" wrapText="1"/>
    </xf>
    <xf numFmtId="0" fontId="24" fillId="7" borderId="8" xfId="2" applyFont="1" applyFill="1" applyBorder="1" applyAlignment="1">
      <alignment vertical="top" wrapText="1"/>
    </xf>
    <xf numFmtId="4" fontId="24" fillId="7" borderId="8" xfId="2" applyNumberFormat="1" applyFont="1" applyFill="1" applyBorder="1" applyAlignment="1">
      <alignment horizontal="right" vertical="top" wrapText="1"/>
    </xf>
    <xf numFmtId="4" fontId="16" fillId="7" borderId="8" xfId="2" applyNumberFormat="1" applyFont="1" applyFill="1" applyBorder="1" applyAlignment="1">
      <alignment horizontal="right" vertical="top" wrapText="1"/>
    </xf>
    <xf numFmtId="4" fontId="16" fillId="0" borderId="8" xfId="2" applyNumberFormat="1" applyFont="1" applyBorder="1" applyAlignment="1">
      <alignment horizontal="right" vertical="top" wrapText="1"/>
    </xf>
    <xf numFmtId="0" fontId="24" fillId="0" borderId="17" xfId="2" applyFont="1" applyBorder="1" applyAlignment="1">
      <alignment horizontal="center" vertical="top" wrapText="1"/>
    </xf>
    <xf numFmtId="0" fontId="24" fillId="0" borderId="17" xfId="2" applyFont="1" applyBorder="1" applyAlignment="1">
      <alignment vertical="top" wrapText="1"/>
    </xf>
    <xf numFmtId="4" fontId="24" fillId="0" borderId="17" xfId="2" applyNumberFormat="1" applyFont="1" applyBorder="1" applyAlignment="1">
      <alignment horizontal="right" vertical="top" wrapText="1"/>
    </xf>
    <xf numFmtId="4" fontId="16" fillId="0" borderId="17" xfId="2" applyNumberFormat="1" applyFont="1" applyBorder="1" applyAlignment="1">
      <alignment horizontal="right" vertical="top" wrapText="1"/>
    </xf>
    <xf numFmtId="0" fontId="57" fillId="0" borderId="10" xfId="2" applyFont="1" applyBorder="1" applyAlignment="1">
      <alignment horizontal="right" vertical="center"/>
    </xf>
    <xf numFmtId="4" fontId="57" fillId="0" borderId="10" xfId="2" applyNumberFormat="1" applyFont="1" applyBorder="1" applyAlignment="1">
      <alignment vertical="center"/>
    </xf>
    <xf numFmtId="0" fontId="40" fillId="0" borderId="0" xfId="40"/>
    <xf numFmtId="0" fontId="40" fillId="0" borderId="0" xfId="40" applyAlignment="1">
      <alignment vertical="center"/>
    </xf>
    <xf numFmtId="0" fontId="42" fillId="0" borderId="1" xfId="40" applyFont="1" applyBorder="1" applyAlignment="1">
      <alignment horizontal="center" vertical="center" wrapText="1"/>
    </xf>
    <xf numFmtId="0" fontId="50" fillId="0" borderId="1" xfId="40" applyFont="1" applyBorder="1" applyAlignment="1">
      <alignment horizontal="left" vertical="center" wrapText="1"/>
    </xf>
    <xf numFmtId="0" fontId="50" fillId="0" borderId="1" xfId="40" applyFont="1" applyBorder="1" applyAlignment="1">
      <alignment horizontal="center" vertical="center"/>
    </xf>
    <xf numFmtId="0" fontId="50" fillId="0" borderId="3" xfId="40" applyFont="1" applyBorder="1" applyAlignment="1">
      <alignment horizontal="center" vertical="center"/>
    </xf>
    <xf numFmtId="168" fontId="43" fillId="0" borderId="73" xfId="40" applyNumberFormat="1" applyFont="1" applyBorder="1" applyAlignment="1">
      <alignment horizontal="center" vertical="center" wrapText="1"/>
    </xf>
    <xf numFmtId="168" fontId="43" fillId="0" borderId="2" xfId="40" applyNumberFormat="1" applyFont="1" applyBorder="1" applyAlignment="1">
      <alignment horizontal="center" vertical="center" wrapText="1"/>
    </xf>
    <xf numFmtId="167" fontId="43" fillId="0" borderId="2" xfId="40" applyNumberFormat="1" applyFont="1" applyBorder="1" applyAlignment="1">
      <alignment horizontal="center" vertical="center" wrapText="1"/>
    </xf>
    <xf numFmtId="167" fontId="64" fillId="0" borderId="73" xfId="40" applyNumberFormat="1" applyFont="1" applyBorder="1" applyAlignment="1">
      <alignment horizontal="right" vertical="center" wrapText="1"/>
    </xf>
    <xf numFmtId="0" fontId="65" fillId="0" borderId="87" xfId="30" applyFont="1" applyBorder="1" applyAlignment="1">
      <alignment vertical="top" wrapText="1"/>
    </xf>
    <xf numFmtId="0" fontId="65" fillId="0" borderId="87" xfId="14" applyFont="1" applyBorder="1" applyAlignment="1">
      <alignment vertical="center" wrapText="1"/>
    </xf>
    <xf numFmtId="167" fontId="43" fillId="0" borderId="73" xfId="40" applyNumberFormat="1" applyFont="1" applyBorder="1" applyAlignment="1">
      <alignment horizontal="center" vertical="center" wrapText="1"/>
    </xf>
    <xf numFmtId="0" fontId="65" fillId="0" borderId="87" xfId="14" applyFont="1" applyBorder="1" applyAlignment="1">
      <alignment vertical="top" wrapText="1"/>
    </xf>
    <xf numFmtId="168" fontId="64" fillId="0" borderId="73" xfId="40" applyNumberFormat="1" applyFont="1" applyBorder="1" applyAlignment="1">
      <alignment horizontal="center" vertical="center" wrapText="1"/>
    </xf>
    <xf numFmtId="168" fontId="68" fillId="0" borderId="2" xfId="40" applyNumberFormat="1" applyFont="1" applyBorder="1" applyAlignment="1">
      <alignment horizontal="center" vertical="center" wrapText="1"/>
    </xf>
    <xf numFmtId="168" fontId="50" fillId="0" borderId="73" xfId="40" applyNumberFormat="1" applyFont="1" applyBorder="1" applyAlignment="1">
      <alignment horizontal="center" vertical="center" wrapText="1"/>
    </xf>
    <xf numFmtId="168" fontId="50" fillId="0" borderId="2" xfId="40" applyNumberFormat="1" applyFont="1" applyBorder="1" applyAlignment="1">
      <alignment horizontal="center" vertical="center" wrapText="1"/>
    </xf>
    <xf numFmtId="167" fontId="50" fillId="0" borderId="2" xfId="40" applyNumberFormat="1" applyFont="1" applyBorder="1" applyAlignment="1">
      <alignment horizontal="center" vertical="center" wrapText="1"/>
    </xf>
    <xf numFmtId="168" fontId="70" fillId="0" borderId="62" xfId="40" applyNumberFormat="1" applyFont="1" applyBorder="1" applyAlignment="1">
      <alignment horizontal="center" vertical="center" wrapText="1"/>
    </xf>
    <xf numFmtId="168" fontId="50" fillId="0" borderId="62" xfId="40" applyNumberFormat="1" applyFont="1" applyBorder="1" applyAlignment="1">
      <alignment horizontal="center" vertical="center" wrapText="1"/>
    </xf>
    <xf numFmtId="168" fontId="50" fillId="0" borderId="61" xfId="40" applyNumberFormat="1" applyFont="1" applyBorder="1" applyAlignment="1">
      <alignment horizontal="center" vertical="center" wrapText="1"/>
    </xf>
    <xf numFmtId="167" fontId="50" fillId="0" borderId="56" xfId="40" applyNumberFormat="1" applyFont="1" applyBorder="1" applyAlignment="1">
      <alignment horizontal="center" vertical="center" wrapText="1"/>
    </xf>
    <xf numFmtId="0" fontId="2" fillId="0" borderId="0" xfId="30"/>
    <xf numFmtId="0" fontId="71" fillId="0" borderId="0" xfId="3" applyFont="1" applyAlignment="1"/>
    <xf numFmtId="0" fontId="19" fillId="5" borderId="20" xfId="2" applyFont="1" applyFill="1" applyBorder="1" applyAlignment="1">
      <alignment horizontal="center" vertical="center" wrapText="1"/>
    </xf>
    <xf numFmtId="0" fontId="63" fillId="5" borderId="20" xfId="2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left" vertical="center" wrapText="1"/>
    </xf>
    <xf numFmtId="0" fontId="63" fillId="0" borderId="104" xfId="2" applyFont="1" applyFill="1" applyBorder="1" applyAlignment="1">
      <alignment horizontal="center" vertical="center" wrapText="1"/>
    </xf>
    <xf numFmtId="0" fontId="16" fillId="7" borderId="104" xfId="2" applyFont="1" applyFill="1" applyBorder="1" applyAlignment="1">
      <alignment horizontal="center" vertical="center" wrapText="1"/>
    </xf>
    <xf numFmtId="0" fontId="16" fillId="7" borderId="104" xfId="2" applyFont="1" applyFill="1" applyBorder="1" applyAlignment="1">
      <alignment horizontal="left" vertical="center" wrapText="1"/>
    </xf>
    <xf numFmtId="4" fontId="16" fillId="7" borderId="8" xfId="2" applyNumberFormat="1" applyFont="1" applyFill="1" applyBorder="1" applyAlignment="1">
      <alignment horizontal="right" vertical="center" wrapText="1"/>
    </xf>
    <xf numFmtId="0" fontId="63" fillId="0" borderId="8" xfId="2" applyFont="1" applyFill="1" applyBorder="1" applyAlignment="1">
      <alignment horizontal="center" vertical="center" wrapText="1"/>
    </xf>
    <xf numFmtId="0" fontId="16" fillId="0" borderId="8" xfId="2" applyFont="1" applyBorder="1" applyAlignment="1">
      <alignment vertical="top" wrapText="1"/>
    </xf>
    <xf numFmtId="4" fontId="16" fillId="0" borderId="8" xfId="2" applyNumberFormat="1" applyFont="1" applyFill="1" applyBorder="1" applyAlignment="1">
      <alignment horizontal="right" vertical="center" wrapText="1"/>
    </xf>
    <xf numFmtId="0" fontId="2" fillId="0" borderId="8" xfId="30" applyBorder="1"/>
    <xf numFmtId="0" fontId="72" fillId="0" borderId="8" xfId="30" applyFont="1" applyBorder="1" applyAlignment="1">
      <alignment horizontal="center" vertical="center"/>
    </xf>
    <xf numFmtId="0" fontId="72" fillId="0" borderId="8" xfId="30" applyFont="1" applyBorder="1" applyAlignment="1">
      <alignment vertical="center" wrapText="1"/>
    </xf>
    <xf numFmtId="4" fontId="74" fillId="0" borderId="8" xfId="30" applyNumberFormat="1" applyFont="1" applyBorder="1" applyAlignment="1">
      <alignment vertical="center"/>
    </xf>
    <xf numFmtId="0" fontId="73" fillId="0" borderId="0" xfId="30" applyFont="1"/>
    <xf numFmtId="0" fontId="49" fillId="0" borderId="0" xfId="27" applyFont="1" applyAlignment="1">
      <alignment vertical="top"/>
    </xf>
    <xf numFmtId="0" fontId="7" fillId="0" borderId="0" xfId="27" applyFont="1" applyAlignment="1">
      <alignment horizontal="left" vertical="top"/>
    </xf>
    <xf numFmtId="0" fontId="40" fillId="0" borderId="0" xfId="27"/>
    <xf numFmtId="0" fontId="40" fillId="0" borderId="0" xfId="27" applyBorder="1"/>
    <xf numFmtId="0" fontId="47" fillId="0" borderId="0" xfId="27" applyFont="1" applyBorder="1" applyAlignment="1">
      <alignment vertical="center"/>
    </xf>
    <xf numFmtId="0" fontId="77" fillId="0" borderId="0" xfId="27" applyFont="1"/>
    <xf numFmtId="49" fontId="78" fillId="16" borderId="2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2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1" xfId="27" applyNumberFormat="1" applyFont="1" applyFill="1" applyBorder="1" applyAlignment="1" applyProtection="1">
      <alignment horizontal="left" vertical="center" wrapText="1"/>
      <protection locked="0"/>
    </xf>
    <xf numFmtId="169" fontId="76" fillId="16" borderId="23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2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1" xfId="27" applyNumberFormat="1" applyFont="1" applyFill="1" applyBorder="1" applyAlignment="1" applyProtection="1">
      <alignment horizontal="left" vertical="center" wrapText="1"/>
      <protection locked="0"/>
    </xf>
    <xf numFmtId="169" fontId="82" fillId="16" borderId="23" xfId="27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27" applyFont="1"/>
    <xf numFmtId="49" fontId="80" fillId="16" borderId="1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1" xfId="27" applyNumberFormat="1" applyFont="1" applyFill="1" applyBorder="1" applyAlignment="1" applyProtection="1">
      <alignment horizontal="left" vertical="center" wrapText="1"/>
      <protection locked="0"/>
    </xf>
    <xf numFmtId="169" fontId="80" fillId="16" borderId="23" xfId="27" applyNumberFormat="1" applyFont="1" applyFill="1" applyBorder="1" applyAlignment="1" applyProtection="1">
      <alignment horizontal="right" vertical="center" wrapText="1"/>
      <protection locked="0"/>
    </xf>
    <xf numFmtId="4" fontId="75" fillId="0" borderId="8" xfId="27" applyNumberFormat="1" applyFont="1" applyBorder="1" applyAlignment="1">
      <alignment vertical="center"/>
    </xf>
    <xf numFmtId="49" fontId="80" fillId="16" borderId="35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35" xfId="27" applyNumberFormat="1" applyFont="1" applyFill="1" applyBorder="1" applyAlignment="1" applyProtection="1">
      <alignment horizontal="left" vertical="center" wrapText="1"/>
      <protection locked="0"/>
    </xf>
    <xf numFmtId="49" fontId="81" fillId="16" borderId="71" xfId="27" applyNumberFormat="1" applyFont="1" applyFill="1" applyBorder="1" applyAlignment="1" applyProtection="1">
      <alignment horizontal="center" vertical="center" wrapText="1"/>
      <protection locked="0"/>
    </xf>
    <xf numFmtId="49" fontId="84" fillId="16" borderId="8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8" xfId="27" applyNumberFormat="1" applyFont="1" applyFill="1" applyBorder="1" applyAlignment="1" applyProtection="1">
      <alignment horizontal="left" vertical="center" wrapText="1"/>
      <protection locked="0"/>
    </xf>
    <xf numFmtId="49" fontId="80" fillId="16" borderId="61" xfId="27" applyNumberFormat="1" applyFont="1" applyFill="1" applyBorder="1" applyAlignment="1" applyProtection="1">
      <alignment horizontal="center" vertical="center" wrapText="1"/>
      <protection locked="0"/>
    </xf>
    <xf numFmtId="49" fontId="76" fillId="17" borderId="2" xfId="27" applyNumberFormat="1" applyFont="1" applyFill="1" applyBorder="1" applyAlignment="1" applyProtection="1">
      <alignment horizontal="center" vertical="center" wrapText="1"/>
      <protection locked="0"/>
    </xf>
    <xf numFmtId="169" fontId="76" fillId="17" borderId="23" xfId="27" applyNumberFormat="1" applyFont="1" applyFill="1" applyBorder="1" applyAlignment="1" applyProtection="1">
      <alignment horizontal="right" vertical="center" wrapText="1"/>
      <protection locked="0"/>
    </xf>
    <xf numFmtId="49" fontId="85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80" fillId="17" borderId="1" xfId="27" applyNumberFormat="1" applyFont="1" applyFill="1" applyBorder="1" applyAlignment="1" applyProtection="1">
      <alignment horizontal="left" vertical="center" wrapText="1"/>
      <protection locked="0"/>
    </xf>
    <xf numFmtId="49" fontId="79" fillId="17" borderId="1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1" xfId="27" applyNumberFormat="1" applyFont="1" applyFill="1" applyBorder="1" applyAlignment="1" applyProtection="1">
      <alignment horizontal="center" vertical="center" wrapText="1"/>
      <protection locked="0"/>
    </xf>
    <xf numFmtId="169" fontId="80" fillId="17" borderId="23" xfId="27" applyNumberFormat="1" applyFont="1" applyFill="1" applyBorder="1" applyAlignment="1" applyProtection="1">
      <alignment horizontal="right" vertical="center" wrapText="1"/>
      <protection locked="0"/>
    </xf>
    <xf numFmtId="49" fontId="76" fillId="16" borderId="8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35" xfId="27" applyNumberFormat="1" applyFont="1" applyFill="1" applyBorder="1" applyAlignment="1" applyProtection="1">
      <alignment horizontal="left" vertical="center" wrapText="1"/>
      <protection locked="0"/>
    </xf>
    <xf numFmtId="4" fontId="76" fillId="16" borderId="23" xfId="27" applyNumberFormat="1" applyFont="1" applyFill="1" applyBorder="1" applyAlignment="1" applyProtection="1">
      <alignment horizontal="right" vertical="center" wrapText="1"/>
      <protection locked="0"/>
    </xf>
    <xf numFmtId="169" fontId="86" fillId="16" borderId="23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3" xfId="27" applyNumberFormat="1" applyFont="1" applyFill="1" applyBorder="1" applyAlignment="1" applyProtection="1">
      <alignment horizontal="center" vertical="center" wrapText="1"/>
      <protection locked="0"/>
    </xf>
    <xf numFmtId="169" fontId="87" fillId="16" borderId="23" xfId="27" applyNumberFormat="1" applyFont="1" applyFill="1" applyBorder="1" applyAlignment="1" applyProtection="1">
      <alignment horizontal="right" vertical="center" wrapText="1"/>
      <protection locked="0"/>
    </xf>
    <xf numFmtId="49" fontId="76" fillId="17" borderId="1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3" xfId="27" applyNumberFormat="1" applyFont="1" applyFill="1" applyBorder="1" applyAlignment="1" applyProtection="1">
      <alignment horizontal="left" vertical="center" wrapText="1"/>
      <protection locked="0"/>
    </xf>
    <xf numFmtId="49" fontId="82" fillId="16" borderId="36" xfId="27" applyNumberFormat="1" applyFont="1" applyFill="1" applyBorder="1" applyAlignment="1" applyProtection="1">
      <alignment horizontal="left" vertical="center" wrapText="1"/>
      <protection locked="0"/>
    </xf>
    <xf numFmtId="169" fontId="80" fillId="16" borderId="37" xfId="27" applyNumberFormat="1" applyFont="1" applyFill="1" applyBorder="1" applyAlignment="1" applyProtection="1">
      <alignment horizontal="right" vertical="center" wrapText="1"/>
      <protection locked="0"/>
    </xf>
    <xf numFmtId="169" fontId="76" fillId="16" borderId="45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13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20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62" xfId="27" applyNumberFormat="1" applyFont="1" applyFill="1" applyBorder="1" applyAlignment="1" applyProtection="1">
      <alignment horizontal="left" vertical="center" wrapText="1"/>
      <protection locked="0"/>
    </xf>
    <xf numFmtId="169" fontId="82" fillId="16" borderId="48" xfId="27" applyNumberFormat="1" applyFont="1" applyFill="1" applyBorder="1" applyAlignment="1" applyProtection="1">
      <alignment horizontal="right" vertical="center" wrapText="1"/>
      <protection locked="0"/>
    </xf>
    <xf numFmtId="49" fontId="82" fillId="16" borderId="8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106" xfId="27" applyNumberFormat="1" applyFont="1" applyFill="1" applyBorder="1" applyAlignment="1" applyProtection="1">
      <alignment horizontal="center" vertical="center" wrapText="1"/>
      <protection locked="0"/>
    </xf>
    <xf numFmtId="169" fontId="82" fillId="16" borderId="37" xfId="27" applyNumberFormat="1" applyFont="1" applyFill="1" applyBorder="1" applyAlignment="1" applyProtection="1">
      <alignment horizontal="right" vertical="center" wrapText="1"/>
      <protection locked="0"/>
    </xf>
    <xf numFmtId="49" fontId="78" fillId="16" borderId="71" xfId="27" applyNumberFormat="1" applyFont="1" applyFill="1" applyBorder="1" applyAlignment="1" applyProtection="1">
      <alignment horizontal="center" vertical="center" wrapText="1"/>
      <protection locked="0"/>
    </xf>
    <xf numFmtId="49" fontId="85" fillId="16" borderId="2" xfId="27" applyNumberFormat="1" applyFont="1" applyFill="1" applyBorder="1" applyAlignment="1" applyProtection="1">
      <alignment vertical="center" wrapText="1"/>
      <protection locked="0"/>
    </xf>
    <xf numFmtId="49" fontId="87" fillId="16" borderId="1" xfId="27" applyNumberFormat="1" applyFont="1" applyFill="1" applyBorder="1" applyAlignment="1" applyProtection="1">
      <alignment horizontal="left" vertical="center" wrapText="1"/>
      <protection locked="0"/>
    </xf>
    <xf numFmtId="49" fontId="80" fillId="16" borderId="51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51" xfId="27" applyNumberFormat="1" applyFont="1" applyFill="1" applyBorder="1" applyAlignment="1" applyProtection="1">
      <alignment horizontal="left" vertical="center" wrapText="1"/>
      <protection locked="0"/>
    </xf>
    <xf numFmtId="169" fontId="80" fillId="16" borderId="47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87" xfId="27" applyNumberFormat="1" applyFont="1" applyFill="1" applyBorder="1" applyAlignment="1" applyProtection="1">
      <alignment vertical="center" wrapText="1"/>
      <protection locked="0"/>
    </xf>
    <xf numFmtId="169" fontId="82" fillId="16" borderId="64" xfId="27" applyNumberFormat="1" applyFont="1" applyFill="1" applyBorder="1" applyAlignment="1" applyProtection="1">
      <alignment horizontal="right" vertical="center" wrapText="1"/>
      <protection locked="0"/>
    </xf>
    <xf numFmtId="49" fontId="89" fillId="16" borderId="2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0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49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61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61" xfId="27" applyNumberFormat="1" applyFont="1" applyFill="1" applyBorder="1" applyAlignment="1" applyProtection="1">
      <alignment horizontal="left" vertical="center" wrapText="1"/>
      <protection locked="0"/>
    </xf>
    <xf numFmtId="169" fontId="76" fillId="16" borderId="48" xfId="27" applyNumberFormat="1" applyFont="1" applyFill="1" applyBorder="1" applyAlignment="1" applyProtection="1">
      <alignment horizontal="right" vertical="center" wrapText="1"/>
      <protection locked="0"/>
    </xf>
    <xf numFmtId="0" fontId="83" fillId="3" borderId="0" xfId="27" applyFont="1" applyFill="1"/>
    <xf numFmtId="49" fontId="87" fillId="17" borderId="8" xfId="27" applyNumberFormat="1" applyFont="1" applyFill="1" applyBorder="1" applyAlignment="1" applyProtection="1">
      <alignment horizontal="center" vertical="center" wrapText="1"/>
      <protection locked="0"/>
    </xf>
    <xf numFmtId="49" fontId="87" fillId="17" borderId="8" xfId="27" applyNumberFormat="1" applyFont="1" applyFill="1" applyBorder="1" applyAlignment="1" applyProtection="1">
      <alignment horizontal="left" vertical="center" wrapText="1"/>
      <protection locked="0"/>
    </xf>
    <xf numFmtId="49" fontId="85" fillId="16" borderId="13" xfId="27" applyNumberFormat="1" applyFont="1" applyFill="1" applyBorder="1" applyAlignment="1" applyProtection="1">
      <alignment vertical="center" wrapText="1"/>
      <protection locked="0"/>
    </xf>
    <xf numFmtId="0" fontId="50" fillId="0" borderId="20" xfId="27" applyFont="1" applyBorder="1" applyAlignment="1">
      <alignment vertical="top" wrapText="1"/>
    </xf>
    <xf numFmtId="49" fontId="87" fillId="17" borderId="1" xfId="27" applyNumberFormat="1" applyFont="1" applyFill="1" applyBorder="1" applyAlignment="1" applyProtection="1">
      <alignment horizontal="center" vertical="center" wrapText="1"/>
      <protection locked="0"/>
    </xf>
    <xf numFmtId="49" fontId="81" fillId="16" borderId="56" xfId="27" applyNumberFormat="1" applyFont="1" applyFill="1" applyBorder="1" applyAlignment="1" applyProtection="1">
      <alignment horizontal="center" vertical="center" wrapText="1"/>
      <protection locked="0"/>
    </xf>
    <xf numFmtId="169" fontId="91" fillId="16" borderId="8" xfId="27" applyNumberFormat="1" applyFont="1" applyFill="1" applyBorder="1" applyAlignment="1" applyProtection="1">
      <alignment horizontal="right" vertical="center" wrapText="1"/>
      <protection locked="0"/>
    </xf>
    <xf numFmtId="169" fontId="49" fillId="0" borderId="0" xfId="27" applyNumberFormat="1" applyFont="1"/>
    <xf numFmtId="0" fontId="13" fillId="0" borderId="0" xfId="42"/>
    <xf numFmtId="0" fontId="29" fillId="0" borderId="0" xfId="44" applyFont="1" applyAlignment="1"/>
    <xf numFmtId="0" fontId="52" fillId="0" borderId="0" xfId="42" applyFont="1" applyBorder="1" applyAlignment="1">
      <alignment horizontal="left" vertical="center" wrapText="1"/>
    </xf>
    <xf numFmtId="0" fontId="93" fillId="0" borderId="9" xfId="42" applyFont="1" applyBorder="1" applyAlignment="1">
      <alignment vertical="center"/>
    </xf>
    <xf numFmtId="0" fontId="93" fillId="0" borderId="9" xfId="42" applyFont="1" applyBorder="1" applyAlignment="1">
      <alignment horizontal="center" vertical="center"/>
    </xf>
    <xf numFmtId="0" fontId="93" fillId="0" borderId="9" xfId="42" applyFont="1" applyBorder="1" applyAlignment="1">
      <alignment horizontal="center" vertical="center" wrapText="1"/>
    </xf>
    <xf numFmtId="0" fontId="21" fillId="0" borderId="8" xfId="42" applyFont="1" applyBorder="1" applyAlignment="1">
      <alignment horizontal="center" vertical="center" wrapText="1"/>
    </xf>
    <xf numFmtId="0" fontId="21" fillId="5" borderId="45" xfId="42" applyFont="1" applyFill="1" applyBorder="1" applyAlignment="1">
      <alignment horizontal="left" vertical="top"/>
    </xf>
    <xf numFmtId="0" fontId="21" fillId="5" borderId="15" xfId="42" applyFont="1" applyFill="1" applyBorder="1" applyAlignment="1">
      <alignment horizontal="left" vertical="top"/>
    </xf>
    <xf numFmtId="0" fontId="93" fillId="5" borderId="8" xfId="42" applyFont="1" applyFill="1" applyBorder="1" applyAlignment="1">
      <alignment horizontal="left" vertical="top" wrapText="1"/>
    </xf>
    <xf numFmtId="4" fontId="93" fillId="5" borderId="8" xfId="42" applyNumberFormat="1" applyFont="1" applyFill="1" applyBorder="1" applyAlignment="1">
      <alignment horizontal="right" vertical="top"/>
    </xf>
    <xf numFmtId="0" fontId="26" fillId="4" borderId="8" xfId="42" applyFont="1" applyFill="1" applyBorder="1" applyAlignment="1">
      <alignment horizontal="left" vertical="top"/>
    </xf>
    <xf numFmtId="0" fontId="26" fillId="4" borderId="8" xfId="42" applyFont="1" applyFill="1" applyBorder="1" applyAlignment="1">
      <alignment horizontal="left" vertical="top" wrapText="1"/>
    </xf>
    <xf numFmtId="4" fontId="26" fillId="4" borderId="8" xfId="42" applyNumberFormat="1" applyFont="1" applyFill="1" applyBorder="1" applyAlignment="1">
      <alignment horizontal="right" vertical="top" wrapText="1"/>
    </xf>
    <xf numFmtId="4" fontId="26" fillId="0" borderId="8" xfId="42" applyNumberFormat="1" applyFont="1" applyBorder="1" applyAlignment="1">
      <alignment horizontal="right" vertical="top"/>
    </xf>
    <xf numFmtId="0" fontId="48" fillId="0" borderId="0" xfId="42" applyFont="1" applyBorder="1" applyAlignment="1">
      <alignment horizontal="left" vertical="center"/>
    </xf>
    <xf numFmtId="0" fontId="93" fillId="0" borderId="9" xfId="42" applyFont="1" applyBorder="1" applyAlignment="1">
      <alignment horizontal="left" vertical="center"/>
    </xf>
    <xf numFmtId="0" fontId="21" fillId="5" borderId="8" xfId="42" applyFont="1" applyFill="1" applyBorder="1" applyAlignment="1">
      <alignment horizontal="left" vertical="top" wrapText="1"/>
    </xf>
    <xf numFmtId="4" fontId="21" fillId="5" borderId="15" xfId="42" applyNumberFormat="1" applyFont="1" applyFill="1" applyBorder="1" applyAlignment="1">
      <alignment horizontal="right" vertical="top"/>
    </xf>
    <xf numFmtId="0" fontId="13" fillId="0" borderId="9" xfId="42" applyBorder="1"/>
    <xf numFmtId="0" fontId="93" fillId="4" borderId="8" xfId="42" applyFont="1" applyFill="1" applyBorder="1" applyAlignment="1">
      <alignment horizontal="left" vertical="top" wrapText="1"/>
    </xf>
    <xf numFmtId="4" fontId="26" fillId="4" borderId="15" xfId="42" applyNumberFormat="1" applyFont="1" applyFill="1" applyBorder="1" applyAlignment="1">
      <alignment horizontal="right" vertical="top"/>
    </xf>
    <xf numFmtId="0" fontId="13" fillId="0" borderId="13" xfId="42" applyBorder="1"/>
    <xf numFmtId="0" fontId="26" fillId="0" borderId="9" xfId="42" applyFont="1" applyBorder="1" applyAlignment="1">
      <alignment horizontal="left" vertical="top" wrapText="1"/>
    </xf>
    <xf numFmtId="0" fontId="26" fillId="3" borderId="9" xfId="42" applyFont="1" applyFill="1" applyBorder="1" applyAlignment="1">
      <alignment horizontal="left" vertical="top"/>
    </xf>
    <xf numFmtId="4" fontId="26" fillId="0" borderId="8" xfId="42" applyNumberFormat="1" applyFont="1" applyBorder="1" applyAlignment="1">
      <alignment vertical="top"/>
    </xf>
    <xf numFmtId="0" fontId="13" fillId="0" borderId="0" xfId="42" applyBorder="1"/>
    <xf numFmtId="0" fontId="13" fillId="0" borderId="0" xfId="42" applyBorder="1" applyAlignment="1">
      <alignment horizontal="left"/>
    </xf>
    <xf numFmtId="168" fontId="32" fillId="0" borderId="0" xfId="41" applyFont="1" applyFill="1" applyBorder="1" applyAlignment="1" applyProtection="1"/>
    <xf numFmtId="0" fontId="95" fillId="0" borderId="0" xfId="43" applyFont="1" applyBorder="1" applyAlignment="1">
      <alignment horizontal="center"/>
    </xf>
    <xf numFmtId="0" fontId="29" fillId="0" borderId="0" xfId="43" applyFont="1"/>
    <xf numFmtId="0" fontId="32" fillId="0" borderId="0" xfId="43" applyFont="1"/>
    <xf numFmtId="0" fontId="96" fillId="0" borderId="0" xfId="43" applyFont="1" applyBorder="1" applyAlignment="1">
      <alignment horizontal="left"/>
    </xf>
    <xf numFmtId="168" fontId="97" fillId="0" borderId="0" xfId="41" applyFont="1" applyFill="1" applyBorder="1" applyAlignment="1" applyProtection="1">
      <alignment horizontal="right" vertical="center"/>
    </xf>
    <xf numFmtId="168" fontId="38" fillId="0" borderId="0" xfId="41" applyFont="1" applyFill="1" applyBorder="1" applyAlignment="1" applyProtection="1">
      <alignment horizontal="center" vertical="center"/>
    </xf>
    <xf numFmtId="168" fontId="32" fillId="0" borderId="0" xfId="41" applyFont="1" applyFill="1" applyBorder="1" applyAlignment="1" applyProtection="1">
      <alignment horizontal="center"/>
    </xf>
    <xf numFmtId="0" fontId="40" fillId="0" borderId="0" xfId="17" applyFont="1" applyAlignment="1">
      <alignment horizontal="center" vertical="center"/>
    </xf>
    <xf numFmtId="168" fontId="38" fillId="0" borderId="0" xfId="41" applyFont="1" applyFill="1" applyBorder="1" applyAlignment="1" applyProtection="1">
      <alignment horizontal="center"/>
    </xf>
    <xf numFmtId="168" fontId="33" fillId="0" borderId="0" xfId="41" applyFont="1" applyFill="1" applyBorder="1" applyAlignment="1" applyProtection="1">
      <alignment horizontal="center"/>
    </xf>
    <xf numFmtId="168" fontId="29" fillId="0" borderId="1" xfId="41" applyFont="1" applyFill="1" applyBorder="1" applyAlignment="1" applyProtection="1">
      <alignment vertical="center"/>
    </xf>
    <xf numFmtId="0" fontId="30" fillId="0" borderId="0" xfId="43" applyFont="1" applyAlignment="1">
      <alignment vertical="top"/>
    </xf>
    <xf numFmtId="0" fontId="32" fillId="0" borderId="0" xfId="43" applyFont="1" applyAlignment="1">
      <alignment vertical="center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4" fontId="10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6" fillId="2" borderId="107" xfId="0" applyNumberFormat="1" applyFont="1" applyFill="1" applyBorder="1" applyAlignment="1" applyProtection="1">
      <alignment horizontal="center" vertical="center" wrapText="1"/>
      <protection locked="0"/>
    </xf>
    <xf numFmtId="10" fontId="101" fillId="0" borderId="8" xfId="0" applyNumberFormat="1" applyFont="1" applyFill="1" applyBorder="1" applyAlignment="1" applyProtection="1">
      <alignment horizontal="right" vertical="center"/>
      <protection locked="0"/>
    </xf>
    <xf numFmtId="49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0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0" fontId="101" fillId="0" borderId="8" xfId="0" applyNumberFormat="1" applyFont="1" applyFill="1" applyBorder="1" applyAlignment="1" applyProtection="1">
      <alignment vertical="center"/>
      <protection locked="0"/>
    </xf>
    <xf numFmtId="0" fontId="5" fillId="0" borderId="0" xfId="7" applyNumberFormat="1" applyFont="1" applyFill="1" applyBorder="1" applyAlignment="1" applyProtection="1">
      <alignment horizontal="left"/>
      <protection locked="0"/>
    </xf>
    <xf numFmtId="0" fontId="13" fillId="0" borderId="8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4" fontId="12" fillId="0" borderId="112" xfId="1" applyNumberFormat="1" applyFont="1" applyBorder="1" applyAlignment="1">
      <alignment vertical="top"/>
    </xf>
    <xf numFmtId="4" fontId="12" fillId="0" borderId="116" xfId="1" applyNumberFormat="1" applyFont="1" applyBorder="1" applyAlignment="1">
      <alignment vertical="top"/>
    </xf>
    <xf numFmtId="4" fontId="12" fillId="0" borderId="1" xfId="1" applyNumberFormat="1" applyFont="1" applyBorder="1" applyAlignment="1">
      <alignment vertical="top"/>
    </xf>
    <xf numFmtId="4" fontId="12" fillId="0" borderId="23" xfId="1" applyNumberFormat="1" applyFont="1" applyBorder="1" applyAlignment="1">
      <alignment vertical="top"/>
    </xf>
    <xf numFmtId="0" fontId="12" fillId="0" borderId="35" xfId="1" applyFont="1" applyBorder="1" applyAlignment="1">
      <alignment horizontal="center" vertical="top"/>
    </xf>
    <xf numFmtId="4" fontId="12" fillId="0" borderId="35" xfId="1" applyNumberFormat="1" applyFont="1" applyBorder="1" applyAlignment="1">
      <alignment vertical="top"/>
    </xf>
    <xf numFmtId="4" fontId="12" fillId="0" borderId="37" xfId="1" applyNumberFormat="1" applyFont="1" applyBorder="1" applyAlignment="1">
      <alignment vertical="top"/>
    </xf>
    <xf numFmtId="4" fontId="57" fillId="0" borderId="35" xfId="1" applyNumberFormat="1" applyFont="1" applyBorder="1" applyAlignment="1">
      <alignment vertical="top"/>
    </xf>
    <xf numFmtId="4" fontId="61" fillId="0" borderId="35" xfId="1" applyNumberFormat="1" applyFont="1" applyBorder="1" applyAlignment="1">
      <alignment vertical="top"/>
    </xf>
    <xf numFmtId="4" fontId="57" fillId="13" borderId="1" xfId="1" applyNumberFormat="1" applyFont="1" applyFill="1" applyBorder="1" applyAlignment="1">
      <alignment horizontal="right" vertical="center"/>
    </xf>
    <xf numFmtId="4" fontId="57" fillId="13" borderId="23" xfId="1" applyNumberFormat="1" applyFont="1" applyFill="1" applyBorder="1" applyAlignment="1">
      <alignment horizontal="right" vertical="center"/>
    </xf>
    <xf numFmtId="0" fontId="57" fillId="13" borderId="97" xfId="1" applyFont="1" applyFill="1" applyBorder="1" applyAlignment="1">
      <alignment horizontal="right" vertical="top"/>
    </xf>
    <xf numFmtId="0" fontId="57" fillId="13" borderId="40" xfId="1" applyFont="1" applyFill="1" applyBorder="1" applyAlignment="1">
      <alignment horizontal="right" vertical="top"/>
    </xf>
    <xf numFmtId="0" fontId="57" fillId="13" borderId="40" xfId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57" fillId="13" borderId="1" xfId="1" applyFont="1" applyFill="1" applyBorder="1" applyAlignment="1">
      <alignment horizontal="right" vertical="center" wrapText="1"/>
    </xf>
    <xf numFmtId="0" fontId="13" fillId="0" borderId="94" xfId="1" applyFont="1" applyBorder="1" applyAlignment="1">
      <alignment horizontal="right" vertical="top"/>
    </xf>
    <xf numFmtId="0" fontId="13" fillId="0" borderId="96" xfId="1" applyFont="1" applyBorder="1" applyAlignment="1">
      <alignment horizontal="right" vertical="top"/>
    </xf>
    <xf numFmtId="4" fontId="12" fillId="0" borderId="9" xfId="1" applyNumberFormat="1" applyFont="1" applyBorder="1" applyAlignment="1">
      <alignment vertical="top"/>
    </xf>
    <xf numFmtId="4" fontId="21" fillId="0" borderId="9" xfId="1" applyNumberFormat="1" applyFont="1" applyBorder="1" applyAlignment="1">
      <alignment vertical="top"/>
    </xf>
    <xf numFmtId="4" fontId="12" fillId="0" borderId="8" xfId="1" applyNumberFormat="1" applyFont="1" applyBorder="1" applyAlignment="1">
      <alignment vertical="top"/>
    </xf>
    <xf numFmtId="4" fontId="12" fillId="0" borderId="8" xfId="1" applyNumberFormat="1" applyFont="1" applyBorder="1" applyAlignment="1">
      <alignment horizontal="center" vertical="top"/>
    </xf>
    <xf numFmtId="4" fontId="21" fillId="0" borderId="8" xfId="1" applyNumberFormat="1" applyFont="1" applyBorder="1" applyAlignment="1">
      <alignment vertical="top"/>
    </xf>
    <xf numFmtId="10" fontId="12" fillId="0" borderId="123" xfId="1" applyNumberFormat="1" applyFont="1" applyBorder="1" applyAlignment="1">
      <alignment vertical="top"/>
    </xf>
    <xf numFmtId="10" fontId="12" fillId="0" borderId="123" xfId="1" applyNumberFormat="1" applyFont="1" applyBorder="1" applyAlignment="1">
      <alignment horizontal="center" vertical="top"/>
    </xf>
    <xf numFmtId="4" fontId="57" fillId="13" borderId="95" xfId="1" applyNumberFormat="1" applyFont="1" applyFill="1" applyBorder="1" applyAlignment="1">
      <alignment horizontal="center" vertical="center"/>
    </xf>
    <xf numFmtId="4" fontId="57" fillId="13" borderId="98" xfId="1" applyNumberFormat="1" applyFont="1" applyFill="1" applyBorder="1" applyAlignment="1">
      <alignment horizontal="center" vertical="center"/>
    </xf>
    <xf numFmtId="0" fontId="42" fillId="0" borderId="0" xfId="3" applyFont="1"/>
    <xf numFmtId="0" fontId="58" fillId="0" borderId="30" xfId="3" applyFont="1" applyBorder="1" applyAlignment="1">
      <alignment horizontal="center" vertical="center" wrapText="1"/>
    </xf>
    <xf numFmtId="10" fontId="12" fillId="0" borderId="8" xfId="3" applyNumberFormat="1" applyFont="1" applyBorder="1" applyAlignment="1">
      <alignment horizontal="right" vertical="center"/>
    </xf>
    <xf numFmtId="10" fontId="57" fillId="0" borderId="80" xfId="3" applyNumberFormat="1" applyFont="1" applyBorder="1" applyAlignment="1">
      <alignment vertical="center"/>
    </xf>
    <xf numFmtId="10" fontId="19" fillId="6" borderId="12" xfId="2" applyNumberFormat="1" applyFont="1" applyFill="1" applyBorder="1" applyAlignment="1">
      <alignment horizontal="right" vertical="top" wrapText="1"/>
    </xf>
    <xf numFmtId="10" fontId="17" fillId="4" borderId="12" xfId="2" applyNumberFormat="1" applyFont="1" applyFill="1" applyBorder="1" applyAlignment="1">
      <alignment horizontal="right" vertical="top" wrapText="1"/>
    </xf>
    <xf numFmtId="10" fontId="24" fillId="0" borderId="12" xfId="2" applyNumberFormat="1" applyFont="1" applyBorder="1" applyAlignment="1">
      <alignment horizontal="right" vertical="top" wrapText="1"/>
    </xf>
    <xf numFmtId="10" fontId="24" fillId="0" borderId="14" xfId="2" applyNumberFormat="1" applyFont="1" applyBorder="1" applyAlignment="1">
      <alignment horizontal="right" vertical="top" wrapText="1"/>
    </xf>
    <xf numFmtId="10" fontId="17" fillId="0" borderId="12" xfId="2" applyNumberFormat="1" applyFont="1" applyBorder="1" applyAlignment="1">
      <alignment horizontal="right" vertical="top" wrapText="1"/>
    </xf>
    <xf numFmtId="10" fontId="14" fillId="8" borderId="8" xfId="2" applyNumberFormat="1" applyFont="1" applyFill="1" applyBorder="1" applyAlignment="1">
      <alignment horizontal="right" vertical="top" wrapText="1"/>
    </xf>
    <xf numFmtId="10" fontId="24" fillId="0" borderId="15" xfId="2" applyNumberFormat="1" applyFont="1" applyBorder="1" applyAlignment="1">
      <alignment horizontal="right" vertical="top" wrapText="1"/>
    </xf>
    <xf numFmtId="10" fontId="24" fillId="4" borderId="8" xfId="2" applyNumberFormat="1" applyFont="1" applyFill="1" applyBorder="1" applyAlignment="1">
      <alignment horizontal="right" vertical="top" wrapText="1"/>
    </xf>
    <xf numFmtId="10" fontId="17" fillId="4" borderId="15" xfId="2" applyNumberFormat="1" applyFont="1" applyFill="1" applyBorder="1" applyAlignment="1">
      <alignment horizontal="right" vertical="top" wrapText="1"/>
    </xf>
    <xf numFmtId="10" fontId="19" fillId="6" borderId="8" xfId="2" applyNumberFormat="1" applyFont="1" applyFill="1" applyBorder="1" applyAlignment="1">
      <alignment horizontal="right" vertical="top" wrapText="1"/>
    </xf>
    <xf numFmtId="10" fontId="16" fillId="3" borderId="12" xfId="2" applyNumberFormat="1" applyFont="1" applyFill="1" applyBorder="1" applyAlignment="1">
      <alignment horizontal="right" vertical="top" wrapText="1"/>
    </xf>
    <xf numFmtId="10" fontId="19" fillId="3" borderId="12" xfId="2" applyNumberFormat="1" applyFont="1" applyFill="1" applyBorder="1" applyAlignment="1">
      <alignment horizontal="right" vertical="top" wrapText="1"/>
    </xf>
    <xf numFmtId="10" fontId="17" fillId="4" borderId="12" xfId="4" applyNumberFormat="1" applyFont="1" applyFill="1" applyBorder="1" applyAlignment="1">
      <alignment horizontal="right" vertical="top" wrapText="1"/>
    </xf>
    <xf numFmtId="10" fontId="24" fillId="0" borderId="8" xfId="2" applyNumberFormat="1" applyFont="1" applyBorder="1" applyAlignment="1">
      <alignment horizontal="right" vertical="top" wrapText="1"/>
    </xf>
    <xf numFmtId="10" fontId="13" fillId="0" borderId="8" xfId="2" applyNumberFormat="1" applyBorder="1"/>
    <xf numFmtId="10" fontId="23" fillId="0" borderId="8" xfId="2" applyNumberFormat="1" applyFont="1" applyBorder="1" applyAlignment="1">
      <alignment vertical="top"/>
    </xf>
    <xf numFmtId="10" fontId="23" fillId="0" borderId="12" xfId="2" applyNumberFormat="1" applyFont="1" applyBorder="1" applyAlignment="1">
      <alignment vertical="top"/>
    </xf>
    <xf numFmtId="10" fontId="23" fillId="0" borderId="8" xfId="2" applyNumberFormat="1" applyFont="1" applyBorder="1" applyAlignment="1">
      <alignment vertical="center"/>
    </xf>
    <xf numFmtId="10" fontId="26" fillId="0" borderId="8" xfId="2" applyNumberFormat="1" applyFont="1" applyBorder="1" applyAlignment="1">
      <alignment vertical="top"/>
    </xf>
    <xf numFmtId="10" fontId="24" fillId="4" borderId="12" xfId="2" applyNumberFormat="1" applyFont="1" applyFill="1" applyBorder="1" applyAlignment="1">
      <alignment horizontal="right" vertical="top" wrapText="1"/>
    </xf>
    <xf numFmtId="10" fontId="20" fillId="5" borderId="14" xfId="2" applyNumberFormat="1" applyFont="1" applyFill="1" applyBorder="1" applyAlignment="1">
      <alignment horizontal="right" vertical="center" wrapText="1"/>
    </xf>
    <xf numFmtId="10" fontId="15" fillId="4" borderId="15" xfId="2" applyNumberFormat="1" applyFont="1" applyFill="1" applyBorder="1" applyAlignment="1">
      <alignment horizontal="right" vertical="top" wrapText="1"/>
    </xf>
    <xf numFmtId="10" fontId="15" fillId="3" borderId="8" xfId="2" applyNumberFormat="1" applyFont="1" applyFill="1" applyBorder="1" applyAlignment="1">
      <alignment horizontal="right" vertical="center" wrapText="1"/>
    </xf>
    <xf numFmtId="10" fontId="20" fillId="5" borderId="8" xfId="2" applyNumberFormat="1" applyFont="1" applyFill="1" applyBorder="1" applyAlignment="1">
      <alignment horizontal="right" vertical="center" wrapText="1"/>
    </xf>
    <xf numFmtId="10" fontId="15" fillId="4" borderId="12" xfId="4" applyNumberFormat="1" applyFont="1" applyFill="1" applyBorder="1" applyAlignment="1">
      <alignment horizontal="right" vertical="top" wrapText="1"/>
    </xf>
    <xf numFmtId="10" fontId="15" fillId="0" borderId="8" xfId="2" applyNumberFormat="1" applyFont="1" applyBorder="1" applyAlignment="1">
      <alignment vertical="top" wrapText="1"/>
    </xf>
    <xf numFmtId="10" fontId="14" fillId="0" borderId="4" xfId="2" applyNumberFormat="1" applyFont="1" applyBorder="1" applyAlignment="1">
      <alignment vertical="center"/>
    </xf>
    <xf numFmtId="4" fontId="24" fillId="0" borderId="117" xfId="2" applyNumberFormat="1" applyFont="1" applyBorder="1" applyAlignment="1">
      <alignment horizontal="right" vertical="top" wrapText="1"/>
    </xf>
    <xf numFmtId="0" fontId="53" fillId="0" borderId="0" xfId="2" applyFont="1" applyBorder="1"/>
    <xf numFmtId="4" fontId="53" fillId="0" borderId="0" xfId="2" applyNumberFormat="1" applyFont="1" applyBorder="1"/>
    <xf numFmtId="10" fontId="53" fillId="0" borderId="0" xfId="2" applyNumberFormat="1" applyFont="1" applyBorder="1"/>
    <xf numFmtId="0" fontId="42" fillId="0" borderId="0" xfId="3" applyFont="1" applyAlignment="1"/>
    <xf numFmtId="10" fontId="16" fillId="7" borderId="8" xfId="2" applyNumberFormat="1" applyFont="1" applyFill="1" applyBorder="1" applyAlignment="1">
      <alignment horizontal="right" vertical="center" wrapText="1"/>
    </xf>
    <xf numFmtId="10" fontId="16" fillId="0" borderId="8" xfId="2" applyNumberFormat="1" applyFont="1" applyFill="1" applyBorder="1" applyAlignment="1">
      <alignment horizontal="right" vertical="center" wrapText="1"/>
    </xf>
    <xf numFmtId="10" fontId="74" fillId="0" borderId="8" xfId="30" applyNumberFormat="1" applyFont="1" applyBorder="1" applyAlignment="1">
      <alignment vertical="center"/>
    </xf>
    <xf numFmtId="10" fontId="106" fillId="0" borderId="8" xfId="30" applyNumberFormat="1" applyFont="1" applyBorder="1" applyAlignment="1">
      <alignment vertical="center"/>
    </xf>
    <xf numFmtId="0" fontId="58" fillId="0" borderId="0" xfId="3" applyFont="1"/>
    <xf numFmtId="0" fontId="12" fillId="0" borderId="0" xfId="3" applyBorder="1" applyAlignment="1">
      <alignment vertical="center"/>
    </xf>
    <xf numFmtId="0" fontId="12" fillId="0" borderId="0" xfId="3" applyBorder="1"/>
    <xf numFmtId="0" fontId="51" fillId="0" borderId="86" xfId="3" applyFont="1" applyBorder="1" applyAlignment="1">
      <alignment horizontal="center" vertical="center"/>
    </xf>
    <xf numFmtId="10" fontId="19" fillId="5" borderId="102" xfId="2" applyNumberFormat="1" applyFont="1" applyFill="1" applyBorder="1" applyAlignment="1">
      <alignment horizontal="right" vertical="center" wrapText="1"/>
    </xf>
    <xf numFmtId="10" fontId="16" fillId="7" borderId="12" xfId="2" applyNumberFormat="1" applyFont="1" applyFill="1" applyBorder="1" applyAlignment="1">
      <alignment horizontal="right" vertical="center" wrapText="1"/>
    </xf>
    <xf numFmtId="10" fontId="16" fillId="7" borderId="15" xfId="2" applyNumberFormat="1" applyFont="1" applyFill="1" applyBorder="1" applyAlignment="1">
      <alignment horizontal="right" vertical="center" wrapText="1"/>
    </xf>
    <xf numFmtId="10" fontId="16" fillId="0" borderId="15" xfId="2" applyNumberFormat="1" applyFont="1" applyFill="1" applyBorder="1" applyAlignment="1">
      <alignment horizontal="right" vertical="center" wrapText="1"/>
    </xf>
    <xf numFmtId="10" fontId="16" fillId="0" borderId="12" xfId="2" applyNumberFormat="1" applyFont="1" applyFill="1" applyBorder="1" applyAlignment="1">
      <alignment horizontal="right" vertical="center" wrapText="1"/>
    </xf>
    <xf numFmtId="10" fontId="19" fillId="6" borderId="12" xfId="2" applyNumberFormat="1" applyFont="1" applyFill="1" applyBorder="1" applyAlignment="1">
      <alignment horizontal="right" vertical="center" wrapText="1"/>
    </xf>
    <xf numFmtId="10" fontId="17" fillId="15" borderId="15" xfId="2" applyNumberFormat="1" applyFont="1" applyFill="1" applyBorder="1" applyAlignment="1">
      <alignment horizontal="right" vertical="top" wrapText="1"/>
    </xf>
    <xf numFmtId="10" fontId="17" fillId="15" borderId="12" xfId="4" applyNumberFormat="1" applyFont="1" applyFill="1" applyBorder="1" applyAlignment="1">
      <alignment horizontal="right" vertical="top" wrapText="1"/>
    </xf>
    <xf numFmtId="10" fontId="17" fillId="5" borderId="12" xfId="2" applyNumberFormat="1" applyFont="1" applyFill="1" applyBorder="1" applyAlignment="1">
      <alignment horizontal="right" vertical="top" wrapText="1"/>
    </xf>
    <xf numFmtId="10" fontId="14" fillId="5" borderId="8" xfId="2" applyNumberFormat="1" applyFont="1" applyFill="1" applyBorder="1" applyAlignment="1">
      <alignment horizontal="right" vertical="top" wrapText="1"/>
    </xf>
    <xf numFmtId="10" fontId="24" fillId="7" borderId="8" xfId="2" applyNumberFormat="1" applyFont="1" applyFill="1" applyBorder="1" applyAlignment="1">
      <alignment horizontal="right" vertical="top" wrapText="1"/>
    </xf>
    <xf numFmtId="10" fontId="24" fillId="0" borderId="17" xfId="2" applyNumberFormat="1" applyFont="1" applyBorder="1" applyAlignment="1">
      <alignment horizontal="right" vertical="top" wrapText="1"/>
    </xf>
    <xf numFmtId="10" fontId="57" fillId="0" borderId="10" xfId="2" applyNumberFormat="1" applyFont="1" applyBorder="1" applyAlignment="1">
      <alignment vertical="center"/>
    </xf>
    <xf numFmtId="10" fontId="13" fillId="0" borderId="8" xfId="2" applyNumberFormat="1" applyFont="1" applyBorder="1"/>
    <xf numFmtId="10" fontId="16" fillId="0" borderId="8" xfId="2" applyNumberFormat="1" applyFont="1" applyBorder="1"/>
    <xf numFmtId="10" fontId="16" fillId="0" borderId="8" xfId="2" applyNumberFormat="1" applyFont="1" applyBorder="1" applyAlignment="1">
      <alignment vertical="top"/>
    </xf>
    <xf numFmtId="10" fontId="17" fillId="15" borderId="12" xfId="2" applyNumberFormat="1" applyFont="1" applyFill="1" applyBorder="1" applyAlignment="1">
      <alignment horizontal="right" vertical="top" wrapText="1"/>
    </xf>
    <xf numFmtId="10" fontId="16" fillId="0" borderId="9" xfId="2" applyNumberFormat="1" applyFont="1" applyBorder="1" applyAlignment="1">
      <alignment vertical="top"/>
    </xf>
    <xf numFmtId="10" fontId="16" fillId="7" borderId="8" xfId="2" applyNumberFormat="1" applyFont="1" applyFill="1" applyBorder="1" applyAlignment="1">
      <alignment horizontal="right" vertical="top" wrapText="1"/>
    </xf>
    <xf numFmtId="10" fontId="16" fillId="0" borderId="17" xfId="2" applyNumberFormat="1" applyFont="1" applyBorder="1" applyAlignment="1">
      <alignment vertical="top"/>
    </xf>
    <xf numFmtId="10" fontId="3" fillId="0" borderId="8" xfId="0" applyNumberFormat="1" applyFont="1" applyBorder="1" applyAlignment="1">
      <alignment horizontal="center" vertical="center" wrapText="1"/>
    </xf>
    <xf numFmtId="10" fontId="37" fillId="0" borderId="27" xfId="1" applyNumberFormat="1" applyFont="1" applyBorder="1" applyAlignment="1">
      <alignment horizontal="right" vertical="center" wrapText="1"/>
    </xf>
    <xf numFmtId="10" fontId="40" fillId="0" borderId="31" xfId="1" applyNumberFormat="1" applyFont="1" applyBorder="1" applyAlignment="1">
      <alignment horizontal="right" vertical="center" wrapText="1"/>
    </xf>
    <xf numFmtId="10" fontId="42" fillId="9" borderId="32" xfId="1" applyNumberFormat="1" applyFont="1" applyFill="1" applyBorder="1" applyAlignment="1">
      <alignment horizontal="right" vertical="top" wrapText="1"/>
    </xf>
    <xf numFmtId="10" fontId="43" fillId="10" borderId="32" xfId="1" applyNumberFormat="1" applyFont="1" applyFill="1" applyBorder="1" applyAlignment="1">
      <alignment horizontal="right" vertical="top" wrapText="1"/>
    </xf>
    <xf numFmtId="10" fontId="30" fillId="0" borderId="8" xfId="1" applyNumberFormat="1" applyFont="1" applyBorder="1" applyAlignment="1">
      <alignment vertical="top" wrapText="1"/>
    </xf>
    <xf numFmtId="10" fontId="43" fillId="10" borderId="38" xfId="1" applyNumberFormat="1" applyFont="1" applyFill="1" applyBorder="1" applyAlignment="1">
      <alignment horizontal="right" vertical="top" wrapText="1"/>
    </xf>
    <xf numFmtId="10" fontId="30" fillId="0" borderId="9" xfId="1" applyNumberFormat="1" applyFont="1" applyBorder="1" applyAlignment="1">
      <alignment vertical="top" wrapText="1"/>
    </xf>
    <xf numFmtId="10" fontId="40" fillId="0" borderId="44" xfId="1" applyNumberFormat="1" applyFont="1" applyBorder="1" applyAlignment="1">
      <alignment vertical="center" wrapText="1"/>
    </xf>
    <xf numFmtId="10" fontId="42" fillId="5" borderId="8" xfId="1" applyNumberFormat="1" applyFont="1" applyFill="1" applyBorder="1" applyAlignment="1">
      <alignment vertical="center" wrapText="1"/>
    </xf>
    <xf numFmtId="10" fontId="43" fillId="4" borderId="46" xfId="1" applyNumberFormat="1" applyFont="1" applyFill="1" applyBorder="1" applyAlignment="1">
      <alignment vertical="center" wrapText="1"/>
    </xf>
    <xf numFmtId="10" fontId="44" fillId="0" borderId="8" xfId="0" applyNumberFormat="1" applyFont="1" applyBorder="1" applyAlignment="1">
      <alignment vertical="top" wrapText="1"/>
    </xf>
    <xf numFmtId="10" fontId="43" fillId="4" borderId="8" xfId="1" applyNumberFormat="1" applyFont="1" applyFill="1" applyBorder="1" applyAlignment="1">
      <alignment vertical="center" wrapText="1"/>
    </xf>
    <xf numFmtId="10" fontId="43" fillId="3" borderId="8" xfId="1" applyNumberFormat="1" applyFont="1" applyFill="1" applyBorder="1" applyAlignment="1">
      <alignment vertical="top" wrapText="1"/>
    </xf>
    <xf numFmtId="10" fontId="43" fillId="4" borderId="50" xfId="1" applyNumberFormat="1" applyFont="1" applyFill="1" applyBorder="1" applyAlignment="1">
      <alignment vertical="center" wrapText="1"/>
    </xf>
    <xf numFmtId="10" fontId="30" fillId="4" borderId="8" xfId="1" applyNumberFormat="1" applyFont="1" applyFill="1" applyBorder="1" applyAlignment="1">
      <alignment vertical="top" wrapText="1"/>
    </xf>
    <xf numFmtId="10" fontId="30" fillId="0" borderId="20" xfId="1" applyNumberFormat="1" applyFont="1" applyBorder="1" applyAlignment="1">
      <alignment vertical="top" wrapText="1"/>
    </xf>
    <xf numFmtId="10" fontId="42" fillId="9" borderId="50" xfId="1" applyNumberFormat="1" applyFont="1" applyFill="1" applyBorder="1" applyAlignment="1">
      <alignment horizontal="right" vertical="top" wrapText="1"/>
    </xf>
    <xf numFmtId="10" fontId="43" fillId="10" borderId="55" xfId="1" applyNumberFormat="1" applyFont="1" applyFill="1" applyBorder="1" applyAlignment="1">
      <alignment horizontal="right" vertical="top" wrapText="1"/>
    </xf>
    <xf numFmtId="10" fontId="42" fillId="9" borderId="60" xfId="1" applyNumberFormat="1" applyFont="1" applyFill="1" applyBorder="1" applyAlignment="1">
      <alignment horizontal="right" vertical="top" wrapText="1"/>
    </xf>
    <xf numFmtId="10" fontId="43" fillId="10" borderId="60" xfId="1" applyNumberFormat="1" applyFont="1" applyFill="1" applyBorder="1" applyAlignment="1">
      <alignment horizontal="right" vertical="top" wrapText="1"/>
    </xf>
    <xf numFmtId="10" fontId="42" fillId="0" borderId="60" xfId="1" applyNumberFormat="1" applyFont="1" applyBorder="1" applyAlignment="1">
      <alignment horizontal="right" vertical="top" wrapText="1"/>
    </xf>
    <xf numFmtId="10" fontId="43" fillId="5" borderId="8" xfId="1" applyNumberFormat="1" applyFont="1" applyFill="1" applyBorder="1" applyAlignment="1">
      <alignment horizontal="right" vertical="top" wrapText="1"/>
    </xf>
    <xf numFmtId="10" fontId="43" fillId="4" borderId="8" xfId="1" applyNumberFormat="1" applyFont="1" applyFill="1" applyBorder="1" applyAlignment="1">
      <alignment horizontal="right" vertical="top" wrapText="1"/>
    </xf>
    <xf numFmtId="10" fontId="42" fillId="5" borderId="50" xfId="1" applyNumberFormat="1" applyFont="1" applyFill="1" applyBorder="1" applyAlignment="1">
      <alignment vertical="center" wrapText="1"/>
    </xf>
    <xf numFmtId="10" fontId="42" fillId="5" borderId="45" xfId="1" applyNumberFormat="1" applyFont="1" applyFill="1" applyBorder="1" applyAlignment="1">
      <alignment vertical="center" wrapText="1"/>
    </xf>
    <xf numFmtId="10" fontId="42" fillId="5" borderId="8" xfId="1" applyNumberFormat="1" applyFont="1" applyFill="1" applyBorder="1" applyAlignment="1">
      <alignment horizontal="right" vertical="top" wrapText="1"/>
    </xf>
    <xf numFmtId="10" fontId="42" fillId="5" borderId="60" xfId="1" applyNumberFormat="1" applyFont="1" applyFill="1" applyBorder="1" applyAlignment="1">
      <alignment horizontal="right" vertical="top" wrapText="1"/>
    </xf>
    <xf numFmtId="10" fontId="43" fillId="4" borderId="60" xfId="1" applyNumberFormat="1" applyFont="1" applyFill="1" applyBorder="1" applyAlignment="1">
      <alignment horizontal="right" vertical="top" wrapText="1"/>
    </xf>
    <xf numFmtId="10" fontId="42" fillId="9" borderId="79" xfId="1" applyNumberFormat="1" applyFont="1" applyFill="1" applyBorder="1" applyAlignment="1">
      <alignment horizontal="right" vertical="top" wrapText="1"/>
    </xf>
    <xf numFmtId="10" fontId="43" fillId="10" borderId="50" xfId="1" applyNumberFormat="1" applyFont="1" applyFill="1" applyBorder="1" applyAlignment="1">
      <alignment horizontal="right" vertical="top" wrapText="1"/>
    </xf>
    <xf numFmtId="10" fontId="47" fillId="0" borderId="85" xfId="1" applyNumberFormat="1" applyFont="1" applyBorder="1" applyAlignment="1">
      <alignment horizontal="right" vertical="center" wrapText="1"/>
    </xf>
    <xf numFmtId="10" fontId="38" fillId="0" borderId="87" xfId="1" applyNumberFormat="1" applyFont="1" applyBorder="1" applyAlignment="1">
      <alignment horizontal="right" vertical="center" wrapText="1"/>
    </xf>
    <xf numFmtId="10" fontId="32" fillId="0" borderId="21" xfId="1" applyNumberFormat="1" applyFont="1" applyBorder="1" applyAlignment="1">
      <alignment vertical="center" wrapText="1"/>
    </xf>
    <xf numFmtId="10" fontId="42" fillId="9" borderId="8" xfId="1" applyNumberFormat="1" applyFont="1" applyFill="1" applyBorder="1" applyAlignment="1">
      <alignment horizontal="right" vertical="top" wrapText="1"/>
    </xf>
    <xf numFmtId="10" fontId="43" fillId="10" borderId="91" xfId="1" applyNumberFormat="1" applyFont="1" applyFill="1" applyBorder="1" applyAlignment="1">
      <alignment horizontal="right" vertical="top" wrapText="1"/>
    </xf>
    <xf numFmtId="10" fontId="37" fillId="0" borderId="87" xfId="1" applyNumberFormat="1" applyFont="1" applyBorder="1" applyAlignment="1">
      <alignment vertical="center" wrapText="1"/>
    </xf>
    <xf numFmtId="10" fontId="37" fillId="0" borderId="8" xfId="1" applyNumberFormat="1" applyFont="1" applyBorder="1" applyAlignment="1">
      <alignment vertical="center" wrapText="1"/>
    </xf>
    <xf numFmtId="4" fontId="47" fillId="0" borderId="8" xfId="40" applyNumberFormat="1" applyFont="1" applyBorder="1" applyAlignment="1">
      <alignment horizontal="right"/>
    </xf>
    <xf numFmtId="168" fontId="47" fillId="0" borderId="36" xfId="40" applyNumberFormat="1" applyFont="1" applyBorder="1" applyAlignment="1">
      <alignment horizontal="right" vertical="center" wrapText="1"/>
    </xf>
    <xf numFmtId="168" fontId="43" fillId="0" borderId="73" xfId="40" applyNumberFormat="1" applyFont="1" applyBorder="1" applyAlignment="1">
      <alignment horizontal="right" vertical="center" wrapText="1"/>
    </xf>
    <xf numFmtId="168" fontId="43" fillId="0" borderId="2" xfId="40" applyNumberFormat="1" applyFont="1" applyBorder="1" applyAlignment="1">
      <alignment horizontal="right" vertical="center" wrapText="1"/>
    </xf>
    <xf numFmtId="167" fontId="43" fillId="0" borderId="2" xfId="40" applyNumberFormat="1" applyFont="1" applyBorder="1" applyAlignment="1">
      <alignment horizontal="right" vertical="center" wrapText="1"/>
    </xf>
    <xf numFmtId="168" fontId="43" fillId="0" borderId="118" xfId="40" applyNumberFormat="1" applyFont="1" applyBorder="1" applyAlignment="1">
      <alignment horizontal="right" vertical="center" wrapText="1"/>
    </xf>
    <xf numFmtId="167" fontId="43" fillId="0" borderId="118" xfId="40" applyNumberFormat="1" applyFont="1" applyBorder="1" applyAlignment="1">
      <alignment horizontal="right" vertical="center" wrapText="1"/>
    </xf>
    <xf numFmtId="10" fontId="37" fillId="4" borderId="8" xfId="40" applyNumberFormat="1" applyFont="1" applyFill="1" applyBorder="1" applyAlignment="1">
      <alignment horizontal="right" vertical="center" wrapText="1"/>
    </xf>
    <xf numFmtId="10" fontId="47" fillId="4" borderId="8" xfId="40" applyNumberFormat="1" applyFont="1" applyFill="1" applyBorder="1"/>
    <xf numFmtId="0" fontId="107" fillId="0" borderId="8" xfId="42" applyFont="1" applyBorder="1" applyAlignment="1">
      <alignment horizontal="center" vertical="center" wrapText="1"/>
    </xf>
    <xf numFmtId="10" fontId="21" fillId="5" borderId="15" xfId="42" applyNumberFormat="1" applyFont="1" applyFill="1" applyBorder="1" applyAlignment="1">
      <alignment horizontal="right" vertical="top"/>
    </xf>
    <xf numFmtId="10" fontId="26" fillId="4" borderId="15" xfId="42" applyNumberFormat="1" applyFont="1" applyFill="1" applyBorder="1" applyAlignment="1">
      <alignment horizontal="right" vertical="top"/>
    </xf>
    <xf numFmtId="10" fontId="26" fillId="0" borderId="8" xfId="42" applyNumberFormat="1" applyFont="1" applyBorder="1" applyAlignment="1">
      <alignment vertical="top"/>
    </xf>
    <xf numFmtId="10" fontId="93" fillId="5" borderId="8" xfId="42" applyNumberFormat="1" applyFont="1" applyFill="1" applyBorder="1" applyAlignment="1">
      <alignment horizontal="right" vertical="top"/>
    </xf>
    <xf numFmtId="10" fontId="26" fillId="4" borderId="8" xfId="42" applyNumberFormat="1" applyFont="1" applyFill="1" applyBorder="1" applyAlignment="1">
      <alignment horizontal="right" vertical="top" wrapText="1"/>
    </xf>
    <xf numFmtId="0" fontId="42" fillId="0" borderId="0" xfId="44" applyFont="1" applyAlignment="1">
      <alignment horizontal="left"/>
    </xf>
    <xf numFmtId="0" fontId="48" fillId="0" borderId="0" xfId="42" applyFont="1" applyBorder="1" applyAlignment="1">
      <alignment horizontal="left" vertical="center"/>
    </xf>
    <xf numFmtId="0" fontId="52" fillId="0" borderId="0" xfId="42" applyFont="1" applyBorder="1" applyAlignment="1">
      <alignment horizontal="left" vertical="center" wrapText="1"/>
    </xf>
    <xf numFmtId="10" fontId="76" fillId="16" borderId="32" xfId="27" applyNumberFormat="1" applyFont="1" applyFill="1" applyBorder="1" applyAlignment="1" applyProtection="1">
      <alignment horizontal="right" vertical="center" wrapText="1"/>
      <protection locked="0"/>
    </xf>
    <xf numFmtId="10" fontId="75" fillId="0" borderId="8" xfId="27" applyNumberFormat="1" applyFont="1" applyBorder="1"/>
    <xf numFmtId="10" fontId="76" fillId="17" borderId="32" xfId="27" applyNumberFormat="1" applyFont="1" applyFill="1" applyBorder="1" applyAlignment="1" applyProtection="1">
      <alignment horizontal="right" vertical="center" wrapText="1"/>
      <protection locked="0"/>
    </xf>
    <xf numFmtId="10" fontId="75" fillId="0" borderId="8" xfId="27" applyNumberFormat="1" applyFont="1" applyBorder="1" applyAlignment="1">
      <alignment vertical="center"/>
    </xf>
    <xf numFmtId="10" fontId="88" fillId="16" borderId="32" xfId="27" applyNumberFormat="1" applyFont="1" applyFill="1" applyBorder="1" applyAlignment="1" applyProtection="1">
      <alignment horizontal="right" vertical="center" wrapText="1"/>
      <protection locked="0"/>
    </xf>
    <xf numFmtId="10" fontId="76" fillId="16" borderId="8" xfId="27" applyNumberFormat="1" applyFont="1" applyFill="1" applyBorder="1" applyAlignment="1" applyProtection="1">
      <alignment horizontal="right" vertical="center" wrapText="1"/>
      <protection locked="0"/>
    </xf>
    <xf numFmtId="10" fontId="76" fillId="16" borderId="50" xfId="27" applyNumberFormat="1" applyFont="1" applyFill="1" applyBorder="1" applyAlignment="1" applyProtection="1">
      <alignment horizontal="right" vertical="center" wrapText="1"/>
      <protection locked="0"/>
    </xf>
    <xf numFmtId="10" fontId="91" fillId="16" borderId="8" xfId="27" applyNumberFormat="1" applyFont="1" applyFill="1" applyBorder="1" applyAlignment="1" applyProtection="1">
      <alignment horizontal="right" vertical="center" wrapText="1"/>
      <protection locked="0"/>
    </xf>
    <xf numFmtId="4" fontId="75" fillId="0" borderId="8" xfId="27" applyNumberFormat="1" applyFont="1" applyBorder="1"/>
    <xf numFmtId="4" fontId="75" fillId="0" borderId="20" xfId="27" applyNumberFormat="1" applyFont="1" applyBorder="1" applyAlignment="1">
      <alignment vertical="center"/>
    </xf>
    <xf numFmtId="4" fontId="87" fillId="16" borderId="23" xfId="27" applyNumberFormat="1" applyFont="1" applyFill="1" applyBorder="1" applyAlignment="1" applyProtection="1">
      <alignment horizontal="right" vertical="center" wrapText="1"/>
      <protection locked="0"/>
    </xf>
    <xf numFmtId="0" fontId="93" fillId="0" borderId="4" xfId="42" applyFont="1" applyBorder="1" applyAlignment="1">
      <alignment horizontal="center" vertical="center"/>
    </xf>
    <xf numFmtId="0" fontId="21" fillId="5" borderId="45" xfId="42" applyFont="1" applyFill="1" applyBorder="1" applyAlignment="1">
      <alignment horizontal="left" vertical="center"/>
    </xf>
    <xf numFmtId="0" fontId="93" fillId="5" borderId="8" xfId="42" applyFont="1" applyFill="1" applyBorder="1" applyAlignment="1">
      <alignment horizontal="left" vertical="center"/>
    </xf>
    <xf numFmtId="0" fontId="26" fillId="4" borderId="8" xfId="42" applyFont="1" applyFill="1" applyBorder="1" applyAlignment="1">
      <alignment horizontal="left" vertical="center"/>
    </xf>
    <xf numFmtId="0" fontId="26" fillId="4" borderId="8" xfId="42" applyFont="1" applyFill="1" applyBorder="1" applyAlignment="1">
      <alignment horizontal="left" vertical="center" wrapText="1"/>
    </xf>
    <xf numFmtId="0" fontId="26" fillId="0" borderId="9" xfId="42" quotePrefix="1" applyFont="1" applyBorder="1" applyAlignment="1">
      <alignment horizontal="left" vertical="top"/>
    </xf>
    <xf numFmtId="0" fontId="26" fillId="0" borderId="9" xfId="42" applyFont="1" applyBorder="1" applyAlignment="1">
      <alignment horizontal="left" vertical="top"/>
    </xf>
    <xf numFmtId="0" fontId="26" fillId="3" borderId="104" xfId="42" applyFont="1" applyFill="1" applyBorder="1" applyAlignment="1">
      <alignment horizontal="left" vertical="center"/>
    </xf>
    <xf numFmtId="0" fontId="26" fillId="0" borderId="8" xfId="42" applyFont="1" applyBorder="1" applyAlignment="1">
      <alignment horizontal="left" vertical="top"/>
    </xf>
    <xf numFmtId="49" fontId="26" fillId="0" borderId="8" xfId="42" applyNumberFormat="1" applyFont="1" applyBorder="1" applyAlignment="1">
      <alignment horizontal="left" vertical="top" wrapText="1"/>
    </xf>
    <xf numFmtId="0" fontId="26" fillId="3" borderId="104" xfId="42" applyFont="1" applyFill="1" applyBorder="1" applyAlignment="1">
      <alignment horizontal="left" vertical="top"/>
    </xf>
    <xf numFmtId="0" fontId="26" fillId="3" borderId="9" xfId="42" applyFont="1" applyFill="1" applyBorder="1" applyAlignment="1">
      <alignment horizontal="left" vertical="top" wrapText="1"/>
    </xf>
    <xf numFmtId="0" fontId="26" fillId="0" borderId="9" xfId="42" applyFont="1" applyBorder="1" applyAlignment="1">
      <alignment horizontal="left" wrapText="1"/>
    </xf>
    <xf numFmtId="49" fontId="62" fillId="3" borderId="104" xfId="42" applyNumberFormat="1" applyFont="1" applyFill="1" applyBorder="1" applyAlignment="1">
      <alignment horizontal="left" vertical="top"/>
    </xf>
    <xf numFmtId="0" fontId="109" fillId="0" borderId="104" xfId="42" applyFont="1" applyBorder="1" applyAlignment="1">
      <alignment horizontal="left" wrapText="1"/>
    </xf>
    <xf numFmtId="4" fontId="26" fillId="4" borderId="45" xfId="42" applyNumberFormat="1" applyFont="1" applyFill="1" applyBorder="1" applyAlignment="1">
      <alignment horizontal="right" vertical="center" wrapText="1"/>
    </xf>
    <xf numFmtId="4" fontId="26" fillId="0" borderId="131" xfId="42" applyNumberFormat="1" applyFont="1" applyBorder="1" applyAlignment="1">
      <alignment horizontal="right" vertical="top"/>
    </xf>
    <xf numFmtId="4" fontId="26" fillId="0" borderId="54" xfId="42" applyNumberFormat="1" applyFont="1" applyBorder="1" applyAlignment="1">
      <alignment horizontal="right" vertical="top"/>
    </xf>
    <xf numFmtId="4" fontId="26" fillId="3" borderId="131" xfId="42" applyNumberFormat="1" applyFont="1" applyFill="1" applyBorder="1" applyAlignment="1">
      <alignment horizontal="right" vertical="top"/>
    </xf>
    <xf numFmtId="4" fontId="62" fillId="3" borderId="0" xfId="42" applyNumberFormat="1" applyFont="1" applyFill="1" applyBorder="1" applyAlignment="1">
      <alignment horizontal="right" vertical="top"/>
    </xf>
    <xf numFmtId="4" fontId="26" fillId="4" borderId="8" xfId="42" applyNumberFormat="1" applyFont="1" applyFill="1" applyBorder="1" applyAlignment="1">
      <alignment horizontal="right" vertical="center" wrapText="1"/>
    </xf>
    <xf numFmtId="4" fontId="26" fillId="3" borderId="9" xfId="42" applyNumberFormat="1" applyFont="1" applyFill="1" applyBorder="1" applyAlignment="1">
      <alignment horizontal="right" vertical="top"/>
    </xf>
    <xf numFmtId="4" fontId="26" fillId="4" borderId="8" xfId="42" applyNumberFormat="1" applyFont="1" applyFill="1" applyBorder="1" applyAlignment="1">
      <alignment horizontal="right" vertical="center"/>
    </xf>
    <xf numFmtId="10" fontId="26" fillId="4" borderId="8" xfId="42" applyNumberFormat="1" applyFont="1" applyFill="1" applyBorder="1" applyAlignment="1">
      <alignment horizontal="right" vertical="center"/>
    </xf>
    <xf numFmtId="10" fontId="26" fillId="3" borderId="106" xfId="42" applyNumberFormat="1" applyFont="1" applyFill="1" applyBorder="1" applyAlignment="1">
      <alignment horizontal="right" vertical="top"/>
    </xf>
    <xf numFmtId="10" fontId="26" fillId="4" borderId="8" xfId="42" applyNumberFormat="1" applyFont="1" applyFill="1" applyBorder="1" applyAlignment="1">
      <alignment horizontal="right" vertical="center" wrapText="1"/>
    </xf>
    <xf numFmtId="4" fontId="93" fillId="5" borderId="64" xfId="42" applyNumberFormat="1" applyFont="1" applyFill="1" applyBorder="1" applyAlignment="1">
      <alignment horizontal="right" vertical="center"/>
    </xf>
    <xf numFmtId="10" fontId="93" fillId="5" borderId="20" xfId="42" applyNumberFormat="1" applyFont="1" applyFill="1" applyBorder="1" applyAlignment="1">
      <alignment horizontal="right" vertical="center"/>
    </xf>
    <xf numFmtId="0" fontId="108" fillId="0" borderId="4" xfId="42" applyFont="1" applyBorder="1" applyAlignment="1">
      <alignment horizontal="center" vertical="center" wrapText="1"/>
    </xf>
    <xf numFmtId="10" fontId="62" fillId="0" borderId="104" xfId="42" applyNumberFormat="1" applyFont="1" applyBorder="1" applyAlignment="1">
      <alignment vertical="top"/>
    </xf>
    <xf numFmtId="10" fontId="26" fillId="0" borderId="9" xfId="42" applyNumberFormat="1" applyFont="1" applyBorder="1" applyAlignment="1">
      <alignment vertical="top"/>
    </xf>
    <xf numFmtId="0" fontId="107" fillId="0" borderId="4" xfId="42" applyFont="1" applyBorder="1" applyAlignment="1">
      <alignment vertical="center"/>
    </xf>
    <xf numFmtId="10" fontId="93" fillId="0" borderId="4" xfId="42" applyNumberFormat="1" applyFont="1" applyBorder="1" applyAlignment="1">
      <alignment horizontal="right" vertical="center"/>
    </xf>
    <xf numFmtId="4" fontId="93" fillId="0" borderId="7" xfId="42" applyNumberFormat="1" applyFont="1" applyBorder="1" applyAlignment="1">
      <alignment horizontal="right" vertical="center"/>
    </xf>
    <xf numFmtId="0" fontId="93" fillId="5" borderId="15" xfId="42" applyFont="1" applyFill="1" applyBorder="1" applyAlignment="1">
      <alignment horizontal="left" vertical="center"/>
    </xf>
    <xf numFmtId="0" fontId="93" fillId="5" borderId="8" xfId="42" applyFont="1" applyFill="1" applyBorder="1" applyAlignment="1">
      <alignment horizontal="left" vertical="center" wrapText="1"/>
    </xf>
    <xf numFmtId="0" fontId="59" fillId="0" borderId="4" xfId="42" applyFont="1" applyBorder="1" applyAlignment="1">
      <alignment horizontal="center" vertical="top" wrapText="1"/>
    </xf>
    <xf numFmtId="0" fontId="59" fillId="0" borderId="4" xfId="42" applyFont="1" applyBorder="1" applyAlignment="1">
      <alignment horizontal="center" vertical="top"/>
    </xf>
    <xf numFmtId="4" fontId="13" fillId="0" borderId="0" xfId="42" applyNumberFormat="1" applyBorder="1" applyAlignment="1">
      <alignment horizontal="left"/>
    </xf>
    <xf numFmtId="4" fontId="23" fillId="7" borderId="12" xfId="2" applyNumberFormat="1" applyFont="1" applyFill="1" applyBorder="1" applyAlignment="1">
      <alignment horizontal="right" vertical="top" wrapText="1"/>
    </xf>
    <xf numFmtId="43" fontId="19" fillId="3" borderId="10" xfId="2" applyNumberFormat="1" applyFont="1" applyFill="1" applyBorder="1" applyAlignment="1">
      <alignment vertical="center" wrapText="1"/>
    </xf>
    <xf numFmtId="4" fontId="112" fillId="3" borderId="8" xfId="2" applyNumberFormat="1" applyFont="1" applyFill="1" applyBorder="1" applyAlignment="1">
      <alignment horizontal="right" vertical="center" wrapText="1"/>
    </xf>
    <xf numFmtId="4" fontId="60" fillId="0" borderId="8" xfId="2" applyNumberFormat="1" applyFont="1" applyBorder="1" applyAlignment="1">
      <alignment horizontal="right"/>
    </xf>
    <xf numFmtId="4" fontId="60" fillId="0" borderId="9" xfId="2" applyNumberFormat="1" applyFont="1" applyBorder="1" applyAlignment="1">
      <alignment vertical="top" wrapText="1"/>
    </xf>
    <xf numFmtId="4" fontId="21" fillId="0" borderId="4" xfId="2" applyNumberFormat="1" applyFont="1" applyBorder="1"/>
    <xf numFmtId="4" fontId="75" fillId="0" borderId="8" xfId="27" applyNumberFormat="1" applyFont="1" applyBorder="1" applyAlignment="1">
      <alignment vertical="top"/>
    </xf>
    <xf numFmtId="169" fontId="80" fillId="16" borderId="23" xfId="27" applyNumberFormat="1" applyFont="1" applyFill="1" applyBorder="1" applyAlignment="1" applyProtection="1">
      <alignment horizontal="right" vertical="top" wrapText="1"/>
      <protection locked="0"/>
    </xf>
    <xf numFmtId="10" fontId="75" fillId="0" borderId="8" xfId="27" applyNumberFormat="1" applyFont="1" applyBorder="1" applyAlignment="1">
      <alignment vertical="top"/>
    </xf>
    <xf numFmtId="4" fontId="0" fillId="0" borderId="0" xfId="0" applyNumberFormat="1" applyAlignment="1"/>
    <xf numFmtId="4" fontId="23" fillId="7" borderId="15" xfId="2" applyNumberFormat="1" applyFont="1" applyFill="1" applyBorder="1" applyAlignment="1">
      <alignment horizontal="right" vertical="top" wrapText="1"/>
    </xf>
    <xf numFmtId="4" fontId="23" fillId="0" borderId="12" xfId="2" applyNumberFormat="1" applyFont="1" applyFill="1" applyBorder="1" applyAlignment="1">
      <alignment horizontal="right" vertical="top" wrapText="1"/>
    </xf>
    <xf numFmtId="4" fontId="111" fillId="5" borderId="8" xfId="2" applyNumberFormat="1" applyFont="1" applyFill="1" applyBorder="1" applyAlignment="1">
      <alignment horizontal="right" vertical="top" wrapText="1"/>
    </xf>
    <xf numFmtId="4" fontId="23" fillId="7" borderId="8" xfId="2" applyNumberFormat="1" applyFont="1" applyFill="1" applyBorder="1" applyAlignment="1">
      <alignment horizontal="right" vertical="top" wrapText="1"/>
    </xf>
    <xf numFmtId="4" fontId="23" fillId="0" borderId="17" xfId="2" applyNumberFormat="1" applyFont="1" applyBorder="1" applyAlignment="1">
      <alignment vertical="top"/>
    </xf>
    <xf numFmtId="4" fontId="111" fillId="5" borderId="102" xfId="2" applyNumberFormat="1" applyFont="1" applyFill="1" applyBorder="1" applyAlignment="1">
      <alignment horizontal="right" vertical="top" wrapText="1"/>
    </xf>
    <xf numFmtId="4" fontId="23" fillId="15" borderId="15" xfId="2" applyNumberFormat="1" applyFont="1" applyFill="1" applyBorder="1" applyAlignment="1">
      <alignment horizontal="right" vertical="top" wrapText="1"/>
    </xf>
    <xf numFmtId="4" fontId="23" fillId="15" borderId="12" xfId="2" applyNumberFormat="1" applyFont="1" applyFill="1" applyBorder="1" applyAlignment="1">
      <alignment horizontal="right" vertical="top" wrapText="1"/>
    </xf>
    <xf numFmtId="4" fontId="13" fillId="0" borderId="0" xfId="2" applyNumberFormat="1"/>
    <xf numFmtId="4" fontId="101" fillId="0" borderId="8" xfId="0" applyNumberFormat="1" applyFont="1" applyFill="1" applyBorder="1" applyAlignment="1" applyProtection="1">
      <alignment horizontal="right" vertical="center"/>
      <protection locked="0"/>
    </xf>
    <xf numFmtId="0" fontId="101" fillId="0" borderId="8" xfId="0" applyNumberFormat="1" applyFont="1" applyFill="1" applyBorder="1" applyAlignment="1" applyProtection="1">
      <alignment horizontal="right" vertical="center"/>
      <protection locked="0"/>
    </xf>
    <xf numFmtId="4" fontId="101" fillId="0" borderId="8" xfId="0" applyNumberFormat="1" applyFont="1" applyFill="1" applyBorder="1" applyAlignment="1" applyProtection="1">
      <alignment vertical="center"/>
      <protection locked="0"/>
    </xf>
    <xf numFmtId="4" fontId="101" fillId="2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10" fontId="26" fillId="0" borderId="104" xfId="42" applyNumberFormat="1" applyFont="1" applyBorder="1"/>
    <xf numFmtId="4" fontId="26" fillId="0" borderId="70" xfId="42" applyNumberFormat="1" applyFont="1" applyBorder="1" applyAlignment="1">
      <alignment horizontal="right" vertical="top"/>
    </xf>
    <xf numFmtId="0" fontId="26" fillId="0" borderId="8" xfId="42" quotePrefix="1" applyFont="1" applyBorder="1" applyAlignment="1">
      <alignment horizontal="left" vertical="top"/>
    </xf>
    <xf numFmtId="4" fontId="26" fillId="0" borderId="9" xfId="42" applyNumberFormat="1" applyFont="1" applyBorder="1" applyAlignment="1">
      <alignment horizontal="right" vertical="top"/>
    </xf>
    <xf numFmtId="4" fontId="26" fillId="0" borderId="9" xfId="42" applyNumberFormat="1" applyFont="1" applyBorder="1" applyAlignment="1">
      <alignment vertical="top"/>
    </xf>
    <xf numFmtId="4" fontId="93" fillId="0" borderId="4" xfId="42" applyNumberFormat="1" applyFont="1" applyBorder="1" applyAlignment="1">
      <alignment vertical="center"/>
    </xf>
    <xf numFmtId="4" fontId="26" fillId="0" borderId="104" xfId="42" applyNumberFormat="1" applyFont="1" applyBorder="1" applyAlignment="1">
      <alignment vertical="top"/>
    </xf>
    <xf numFmtId="4" fontId="62" fillId="0" borderId="104" xfId="42" applyNumberFormat="1" applyFont="1" applyBorder="1" applyAlignment="1">
      <alignment vertical="top"/>
    </xf>
    <xf numFmtId="4" fontId="102" fillId="0" borderId="0" xfId="0" applyNumberFormat="1" applyFont="1" applyFill="1" applyBorder="1" applyAlignment="1" applyProtection="1">
      <alignment horizontal="left"/>
      <protection locked="0"/>
    </xf>
    <xf numFmtId="164" fontId="11" fillId="9" borderId="1" xfId="41" applyNumberFormat="1" applyFont="1" applyFill="1" applyBorder="1" applyAlignment="1" applyProtection="1">
      <alignment horizontal="left" vertical="center"/>
    </xf>
    <xf numFmtId="168" fontId="43" fillId="9" borderId="1" xfId="41" applyFont="1" applyFill="1" applyBorder="1" applyAlignment="1" applyProtection="1">
      <alignment vertical="center"/>
    </xf>
    <xf numFmtId="168" fontId="43" fillId="9" borderId="3" xfId="41" applyFont="1" applyFill="1" applyBorder="1" applyAlignment="1" applyProtection="1">
      <alignment vertical="center"/>
    </xf>
    <xf numFmtId="168" fontId="11" fillId="9" borderId="23" xfId="41" applyFont="1" applyFill="1" applyBorder="1" applyAlignment="1" applyProtection="1">
      <alignment horizontal="left" vertical="center"/>
    </xf>
    <xf numFmtId="4" fontId="11" fillId="9" borderId="23" xfId="41" applyNumberFormat="1" applyFont="1" applyFill="1" applyBorder="1" applyAlignment="1" applyProtection="1">
      <alignment horizontal="right" vertical="center"/>
    </xf>
    <xf numFmtId="10" fontId="11" fillId="9" borderId="32" xfId="41" applyNumberFormat="1" applyFont="1" applyFill="1" applyBorder="1" applyAlignment="1" applyProtection="1">
      <alignment horizontal="right" vertical="center"/>
    </xf>
    <xf numFmtId="168" fontId="43" fillId="0" borderId="110" xfId="41" applyFont="1" applyFill="1" applyBorder="1" applyAlignment="1" applyProtection="1">
      <alignment vertical="top"/>
    </xf>
    <xf numFmtId="165" fontId="44" fillId="10" borderId="1" xfId="41" applyNumberFormat="1" applyFont="1" applyFill="1" applyBorder="1" applyAlignment="1" applyProtection="1">
      <alignment horizontal="left" vertical="top"/>
    </xf>
    <xf numFmtId="168" fontId="43" fillId="10" borderId="3" xfId="41" applyFont="1" applyFill="1" applyBorder="1" applyAlignment="1" applyProtection="1">
      <alignment vertical="top"/>
    </xf>
    <xf numFmtId="168" fontId="44" fillId="10" borderId="23" xfId="41" applyFont="1" applyFill="1" applyBorder="1" applyAlignment="1" applyProtection="1">
      <alignment horizontal="left" vertical="top"/>
    </xf>
    <xf numFmtId="4" fontId="44" fillId="10" borderId="23" xfId="41" applyNumberFormat="1" applyFont="1" applyFill="1" applyBorder="1" applyAlignment="1" applyProtection="1">
      <alignment horizontal="right" vertical="top"/>
    </xf>
    <xf numFmtId="10" fontId="44" fillId="10" borderId="32" xfId="41" applyNumberFormat="1" applyFont="1" applyFill="1" applyBorder="1" applyAlignment="1" applyProtection="1">
      <alignment horizontal="right" vertical="top"/>
    </xf>
    <xf numFmtId="166" fontId="44" fillId="0" borderId="3" xfId="41" applyNumberFormat="1" applyFont="1" applyFill="1" applyBorder="1" applyAlignment="1" applyProtection="1">
      <alignment horizontal="left" vertical="top"/>
    </xf>
    <xf numFmtId="168" fontId="44" fillId="0" borderId="23" xfId="41" applyFont="1" applyFill="1" applyBorder="1" applyAlignment="1" applyProtection="1">
      <alignment horizontal="left" vertical="top"/>
    </xf>
    <xf numFmtId="4" fontId="44" fillId="0" borderId="23" xfId="41" applyNumberFormat="1" applyFont="1" applyFill="1" applyBorder="1" applyAlignment="1" applyProtection="1">
      <alignment horizontal="right" vertical="top"/>
    </xf>
    <xf numFmtId="10" fontId="43" fillId="0" borderId="8" xfId="43" applyNumberFormat="1" applyFont="1" applyBorder="1" applyAlignment="1">
      <alignment vertical="top"/>
    </xf>
    <xf numFmtId="166" fontId="44" fillId="0" borderId="36" xfId="41" applyNumberFormat="1" applyFont="1" applyFill="1" applyBorder="1" applyAlignment="1" applyProtection="1">
      <alignment horizontal="left" vertical="top"/>
    </xf>
    <xf numFmtId="0" fontId="44" fillId="0" borderId="23" xfId="1" applyFont="1" applyBorder="1" applyAlignment="1">
      <alignment vertical="top" wrapText="1"/>
    </xf>
    <xf numFmtId="4" fontId="44" fillId="0" borderId="37" xfId="41" applyNumberFormat="1" applyFont="1" applyFill="1" applyBorder="1" applyAlignment="1" applyProtection="1">
      <alignment horizontal="right" vertical="top"/>
    </xf>
    <xf numFmtId="4" fontId="43" fillId="0" borderId="8" xfId="43" applyNumberFormat="1" applyFont="1" applyBorder="1" applyAlignment="1">
      <alignment vertical="top"/>
    </xf>
    <xf numFmtId="168" fontId="44" fillId="0" borderId="23" xfId="41" applyFont="1" applyFill="1" applyBorder="1" applyAlignment="1" applyProtection="1">
      <alignment vertical="top"/>
    </xf>
    <xf numFmtId="168" fontId="44" fillId="0" borderId="23" xfId="41" applyFont="1" applyFill="1" applyBorder="1" applyAlignment="1" applyProtection="1">
      <alignment vertical="top" wrapText="1"/>
    </xf>
    <xf numFmtId="168" fontId="43" fillId="0" borderId="80" xfId="41" applyFont="1" applyFill="1" applyBorder="1" applyAlignment="1" applyProtection="1">
      <alignment vertical="top"/>
    </xf>
    <xf numFmtId="166" fontId="44" fillId="0" borderId="62" xfId="41" applyNumberFormat="1" applyFont="1" applyFill="1" applyBorder="1" applyAlignment="1" applyProtection="1">
      <alignment horizontal="left" vertical="top"/>
    </xf>
    <xf numFmtId="168" fontId="44" fillId="0" borderId="48" xfId="41" applyFont="1" applyFill="1" applyBorder="1" applyAlignment="1" applyProtection="1">
      <alignment vertical="top"/>
    </xf>
    <xf numFmtId="4" fontId="44" fillId="0" borderId="48" xfId="41" applyNumberFormat="1" applyFont="1" applyFill="1" applyBorder="1" applyAlignment="1" applyProtection="1">
      <alignment horizontal="right" vertical="top"/>
    </xf>
    <xf numFmtId="168" fontId="40" fillId="0" borderId="61" xfId="41" applyFont="1" applyFill="1" applyBorder="1" applyAlignment="1" applyProtection="1">
      <alignment vertical="center"/>
    </xf>
    <xf numFmtId="168" fontId="40" fillId="0" borderId="111" xfId="41" applyFont="1" applyFill="1" applyBorder="1" applyAlignment="1" applyProtection="1">
      <alignment vertical="center"/>
    </xf>
    <xf numFmtId="168" fontId="6" fillId="0" borderId="30" xfId="41" applyFont="1" applyFill="1" applyBorder="1" applyAlignment="1" applyProtection="1">
      <alignment horizontal="right" vertical="center"/>
    </xf>
    <xf numFmtId="4" fontId="6" fillId="0" borderId="30" xfId="41" applyNumberFormat="1" applyFont="1" applyFill="1" applyBorder="1" applyAlignment="1" applyProtection="1">
      <alignment horizontal="right" vertical="center"/>
    </xf>
    <xf numFmtId="10" fontId="6" fillId="0" borderId="31" xfId="41" applyNumberFormat="1" applyFont="1" applyFill="1" applyBorder="1" applyAlignment="1" applyProtection="1">
      <alignment horizontal="right" vertical="center"/>
    </xf>
    <xf numFmtId="168" fontId="7" fillId="0" borderId="1" xfId="41" applyFont="1" applyFill="1" applyBorder="1" applyAlignment="1" applyProtection="1">
      <alignment horizontal="center" vertical="center"/>
    </xf>
    <xf numFmtId="168" fontId="7" fillId="0" borderId="35" xfId="41" applyFont="1" applyFill="1" applyBorder="1" applyAlignment="1" applyProtection="1">
      <alignment horizontal="center" vertical="center"/>
    </xf>
    <xf numFmtId="168" fontId="6" fillId="0" borderId="23" xfId="41" applyFont="1" applyFill="1" applyBorder="1" applyAlignment="1" applyProtection="1">
      <alignment horizontal="center" vertical="center"/>
    </xf>
    <xf numFmtId="0" fontId="42" fillId="0" borderId="9" xfId="42" applyFont="1" applyBorder="1" applyAlignment="1">
      <alignment horizontal="center" vertical="center" wrapText="1"/>
    </xf>
    <xf numFmtId="0" fontId="37" fillId="0" borderId="8" xfId="42" applyFont="1" applyBorder="1" applyAlignment="1">
      <alignment horizontal="center" vertical="center" wrapText="1"/>
    </xf>
    <xf numFmtId="0" fontId="71" fillId="0" borderId="8" xfId="42" applyFont="1" applyBorder="1" applyAlignment="1">
      <alignment horizontal="center" vertical="center" wrapText="1"/>
    </xf>
    <xf numFmtId="164" fontId="11" fillId="9" borderId="23" xfId="41" applyNumberFormat="1" applyFont="1" applyFill="1" applyBorder="1" applyAlignment="1" applyProtection="1">
      <alignment vertical="top"/>
    </xf>
    <xf numFmtId="164" fontId="11" fillId="9" borderId="8" xfId="41" applyNumberFormat="1" applyFont="1" applyFill="1" applyBorder="1" applyAlignment="1" applyProtection="1">
      <alignment vertical="top"/>
    </xf>
    <xf numFmtId="164" fontId="11" fillId="9" borderId="3" xfId="41" applyNumberFormat="1" applyFont="1" applyFill="1" applyBorder="1" applyAlignment="1" applyProtection="1">
      <alignment vertical="top"/>
    </xf>
    <xf numFmtId="49" fontId="11" fillId="9" borderId="23" xfId="41" applyNumberFormat="1" applyFont="1" applyFill="1" applyBorder="1" applyAlignment="1" applyProtection="1">
      <alignment horizontal="left" vertical="top" wrapText="1"/>
    </xf>
    <xf numFmtId="4" fontId="11" fillId="9" borderId="23" xfId="41" applyNumberFormat="1" applyFont="1" applyFill="1" applyBorder="1" applyAlignment="1" applyProtection="1">
      <alignment horizontal="right" vertical="top"/>
    </xf>
    <xf numFmtId="10" fontId="11" fillId="9" borderId="8" xfId="41" applyNumberFormat="1" applyFont="1" applyFill="1" applyBorder="1" applyAlignment="1" applyProtection="1">
      <alignment horizontal="right" vertical="top"/>
    </xf>
    <xf numFmtId="165" fontId="44" fillId="10" borderId="61" xfId="41" applyNumberFormat="1" applyFont="1" applyFill="1" applyBorder="1" applyAlignment="1" applyProtection="1">
      <alignment horizontal="left" vertical="top"/>
    </xf>
    <xf numFmtId="168" fontId="44" fillId="10" borderId="1" xfId="41" applyFont="1" applyFill="1" applyBorder="1" applyAlignment="1" applyProtection="1">
      <alignment horizontal="left" vertical="top" wrapText="1"/>
    </xf>
    <xf numFmtId="10" fontId="44" fillId="10" borderId="8" xfId="41" applyNumberFormat="1" applyFont="1" applyFill="1" applyBorder="1" applyAlignment="1" applyProtection="1">
      <alignment horizontal="right" vertical="top"/>
    </xf>
    <xf numFmtId="168" fontId="43" fillId="0" borderId="1" xfId="41" applyFont="1" applyFill="1" applyBorder="1" applyAlignment="1" applyProtection="1">
      <alignment vertical="top"/>
    </xf>
    <xf numFmtId="171" fontId="44" fillId="0" borderId="3" xfId="41" applyNumberFormat="1" applyFont="1" applyFill="1" applyBorder="1" applyAlignment="1" applyProtection="1">
      <alignment horizontal="left" vertical="top"/>
    </xf>
    <xf numFmtId="168" fontId="44" fillId="0" borderId="23" xfId="41" applyFont="1" applyFill="1" applyBorder="1" applyAlignment="1" applyProtection="1">
      <alignment horizontal="left" vertical="top" wrapText="1"/>
    </xf>
    <xf numFmtId="4" fontId="43" fillId="0" borderId="45" xfId="43" applyNumberFormat="1" applyFont="1" applyBorder="1" applyAlignment="1">
      <alignment vertical="top"/>
    </xf>
    <xf numFmtId="168" fontId="40" fillId="0" borderId="1" xfId="41" applyFont="1" applyFill="1" applyBorder="1" applyAlignment="1" applyProtection="1">
      <alignment vertical="center"/>
    </xf>
    <xf numFmtId="168" fontId="40" fillId="0" borderId="3" xfId="41" applyFont="1" applyFill="1" applyBorder="1" applyAlignment="1" applyProtection="1">
      <alignment vertical="center"/>
    </xf>
    <xf numFmtId="168" fontId="6" fillId="0" borderId="23" xfId="41" applyFont="1" applyFill="1" applyBorder="1" applyAlignment="1" applyProtection="1">
      <alignment horizontal="right" vertical="center"/>
    </xf>
    <xf numFmtId="4" fontId="6" fillId="0" borderId="23" xfId="41" applyNumberFormat="1" applyFont="1" applyFill="1" applyBorder="1" applyAlignment="1" applyProtection="1">
      <alignment horizontal="right" vertical="center"/>
    </xf>
    <xf numFmtId="10" fontId="6" fillId="0" borderId="8" xfId="41" applyNumberFormat="1" applyFont="1" applyFill="1" applyBorder="1" applyAlignment="1" applyProtection="1">
      <alignment horizontal="right" vertical="center"/>
    </xf>
    <xf numFmtId="168" fontId="5" fillId="0" borderId="0" xfId="41" applyFont="1" applyFill="1" applyBorder="1" applyAlignment="1" applyProtection="1">
      <alignment horizontal="left" vertical="top"/>
    </xf>
    <xf numFmtId="172" fontId="5" fillId="0" borderId="0" xfId="41" applyNumberFormat="1" applyFont="1" applyFill="1" applyBorder="1" applyAlignment="1" applyProtection="1">
      <alignment horizontal="left" vertical="top"/>
    </xf>
    <xf numFmtId="168" fontId="40" fillId="0" borderId="0" xfId="41" applyFont="1" applyFill="1" applyBorder="1" applyAlignment="1" applyProtection="1"/>
    <xf numFmtId="4" fontId="40" fillId="0" borderId="0" xfId="41" applyNumberFormat="1" applyFont="1" applyFill="1" applyBorder="1" applyAlignment="1" applyProtection="1"/>
    <xf numFmtId="0" fontId="40" fillId="0" borderId="0" xfId="43" applyFont="1"/>
    <xf numFmtId="168" fontId="48" fillId="0" borderId="0" xfId="41" applyFont="1" applyFill="1" applyBorder="1" applyAlignment="1" applyProtection="1">
      <alignment horizontal="center"/>
    </xf>
    <xf numFmtId="168" fontId="44" fillId="0" borderId="23" xfId="41" applyFont="1" applyFill="1" applyBorder="1" applyAlignment="1" applyProtection="1"/>
    <xf numFmtId="0" fontId="21" fillId="5" borderId="54" xfId="42" applyFont="1" applyFill="1" applyBorder="1" applyAlignment="1">
      <alignment horizontal="left" vertical="top"/>
    </xf>
    <xf numFmtId="4" fontId="94" fillId="0" borderId="109" xfId="42" applyNumberFormat="1" applyFont="1" applyBorder="1" applyAlignment="1">
      <alignment horizontal="right" vertical="center"/>
    </xf>
    <xf numFmtId="10" fontId="94" fillId="0" borderId="109" xfId="42" applyNumberFormat="1" applyFont="1" applyBorder="1" applyAlignment="1">
      <alignment horizontal="right" vertical="center"/>
    </xf>
    <xf numFmtId="4" fontId="21" fillId="0" borderId="20" xfId="42" applyNumberFormat="1" applyFont="1" applyBorder="1" applyAlignment="1">
      <alignment horizontal="right" vertical="center"/>
    </xf>
    <xf numFmtId="10" fontId="21" fillId="0" borderId="20" xfId="42" applyNumberFormat="1" applyFont="1" applyBorder="1" applyAlignment="1">
      <alignment horizontal="right" vertical="center"/>
    </xf>
    <xf numFmtId="0" fontId="21" fillId="5" borderId="8" xfId="42" applyFont="1" applyFill="1" applyBorder="1" applyAlignment="1">
      <alignment horizontal="left" vertical="center"/>
    </xf>
    <xf numFmtId="0" fontId="13" fillId="0" borderId="108" xfId="42" applyBorder="1" applyAlignment="1">
      <alignment horizontal="center"/>
    </xf>
    <xf numFmtId="0" fontId="107" fillId="0" borderId="4" xfId="42" applyFont="1" applyBorder="1" applyAlignment="1">
      <alignment horizontal="left" vertical="center"/>
    </xf>
    <xf numFmtId="4" fontId="93" fillId="0" borderId="99" xfId="42" applyNumberFormat="1" applyFont="1" applyBorder="1" applyAlignment="1">
      <alignment horizontal="right" vertical="center"/>
    </xf>
    <xf numFmtId="4" fontId="93" fillId="0" borderId="10" xfId="42" applyNumberFormat="1" applyFont="1" applyBorder="1" applyAlignment="1">
      <alignment horizontal="right" vertical="center"/>
    </xf>
    <xf numFmtId="10" fontId="93" fillId="0" borderId="10" xfId="42" applyNumberFormat="1" applyFont="1" applyBorder="1" applyAlignment="1">
      <alignment horizontal="right" vertical="center"/>
    </xf>
    <xf numFmtId="4" fontId="93" fillId="0" borderId="10" xfId="42" applyNumberFormat="1" applyFont="1" applyBorder="1" applyAlignment="1">
      <alignment vertical="center"/>
    </xf>
    <xf numFmtId="0" fontId="26" fillId="0" borderId="20" xfId="42" applyFont="1" applyBorder="1" applyAlignment="1">
      <alignment horizontal="left" vertical="top"/>
    </xf>
    <xf numFmtId="49" fontId="26" fillId="0" borderId="20" xfId="42" applyNumberFormat="1" applyFont="1" applyBorder="1" applyAlignment="1">
      <alignment horizontal="left" vertical="top" wrapText="1"/>
    </xf>
    <xf numFmtId="4" fontId="26" fillId="0" borderId="132" xfId="42" applyNumberFormat="1" applyFont="1" applyBorder="1" applyAlignment="1">
      <alignment horizontal="right" vertical="top"/>
    </xf>
    <xf numFmtId="0" fontId="11" fillId="0" borderId="0" xfId="7" applyNumberFormat="1" applyFont="1" applyFill="1" applyBorder="1" applyAlignment="1" applyProtection="1">
      <alignment horizontal="left"/>
      <protection locked="0"/>
    </xf>
    <xf numFmtId="49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7" fillId="2" borderId="23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" applyNumberFormat="1" applyFont="1" applyFill="1" applyBorder="1" applyAlignment="1" applyProtection="1">
      <alignment horizontal="left" vertical="center" wrapText="1"/>
      <protection locked="0"/>
    </xf>
    <xf numFmtId="49" fontId="9" fillId="2" borderId="118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18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7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7" applyNumberFormat="1" applyFont="1" applyFill="1" applyBorder="1" applyAlignment="1" applyProtection="1">
      <alignment horizontal="right" vertical="center" wrapText="1"/>
      <protection locked="0"/>
    </xf>
    <xf numFmtId="4" fontId="10" fillId="2" borderId="23" xfId="7" applyNumberFormat="1" applyFont="1" applyFill="1" applyBorder="1" applyAlignment="1" applyProtection="1">
      <alignment horizontal="right" vertical="center" wrapText="1"/>
      <protection locked="0"/>
    </xf>
    <xf numFmtId="4" fontId="101" fillId="0" borderId="8" xfId="7" applyNumberFormat="1" applyFont="1" applyFill="1" applyBorder="1" applyAlignment="1" applyProtection="1">
      <alignment horizontal="right" vertical="center"/>
      <protection locked="0"/>
    </xf>
    <xf numFmtId="10" fontId="101" fillId="0" borderId="8" xfId="7" applyNumberFormat="1" applyFont="1" applyFill="1" applyBorder="1" applyAlignment="1" applyProtection="1">
      <alignment vertical="center"/>
      <protection locked="0"/>
    </xf>
    <xf numFmtId="10" fontId="101" fillId="0" borderId="8" xfId="7" applyNumberFormat="1" applyFont="1" applyFill="1" applyBorder="1" applyAlignment="1" applyProtection="1">
      <alignment horizontal="right" vertical="center"/>
      <protection locked="0"/>
    </xf>
    <xf numFmtId="10" fontId="101" fillId="3" borderId="8" xfId="7" applyNumberFormat="1" applyFont="1" applyFill="1" applyBorder="1" applyAlignment="1" applyProtection="1">
      <alignment horizontal="right" vertical="center"/>
      <protection locked="0"/>
    </xf>
    <xf numFmtId="4" fontId="11" fillId="2" borderId="3" xfId="7" applyNumberFormat="1" applyFont="1" applyFill="1" applyBorder="1" applyAlignment="1" applyProtection="1">
      <alignment horizontal="right" vertical="center" wrapText="1"/>
      <protection locked="0"/>
    </xf>
    <xf numFmtId="10" fontId="11" fillId="2" borderId="3" xfId="7" applyNumberFormat="1" applyFont="1" applyFill="1" applyBorder="1" applyAlignment="1" applyProtection="1">
      <alignment horizontal="right" vertical="center" wrapText="1"/>
      <protection locked="0"/>
    </xf>
    <xf numFmtId="0" fontId="30" fillId="0" borderId="104" xfId="1" applyFont="1" applyFill="1" applyBorder="1" applyAlignment="1">
      <alignment horizontal="left" vertical="center" wrapText="1"/>
    </xf>
    <xf numFmtId="0" fontId="30" fillId="0" borderId="104" xfId="1" applyFont="1" applyFill="1" applyBorder="1" applyAlignment="1">
      <alignment horizontal="left" vertical="top" wrapText="1"/>
    </xf>
    <xf numFmtId="4" fontId="43" fillId="0" borderId="11" xfId="1" applyNumberFormat="1" applyFont="1" applyBorder="1" applyAlignment="1">
      <alignment vertical="top" wrapText="1"/>
    </xf>
    <xf numFmtId="4" fontId="46" fillId="0" borderId="20" xfId="0" applyNumberFormat="1" applyFont="1" applyBorder="1" applyAlignment="1">
      <alignment vertical="top" wrapText="1"/>
    </xf>
    <xf numFmtId="10" fontId="46" fillId="0" borderId="20" xfId="0" applyNumberFormat="1" applyFont="1" applyBorder="1" applyAlignment="1">
      <alignment vertical="top" wrapText="1"/>
    </xf>
    <xf numFmtId="0" fontId="113" fillId="0" borderId="7" xfId="42" applyFont="1" applyBorder="1" applyAlignment="1">
      <alignment horizontal="center" vertical="center" wrapText="1"/>
    </xf>
    <xf numFmtId="0" fontId="113" fillId="0" borderId="4" xfId="42" applyFont="1" applyBorder="1" applyAlignment="1">
      <alignment horizontal="center" vertical="center" wrapText="1"/>
    </xf>
    <xf numFmtId="4" fontId="10" fillId="19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21" borderId="8" xfId="0" applyNumberFormat="1" applyFont="1" applyFill="1" applyBorder="1" applyAlignment="1" applyProtection="1">
      <alignment horizontal="right" vertical="center" wrapText="1"/>
      <protection locked="0"/>
    </xf>
    <xf numFmtId="2" fontId="101" fillId="0" borderId="8" xfId="0" applyNumberFormat="1" applyFont="1" applyFill="1" applyBorder="1" applyAlignment="1" applyProtection="1">
      <alignment horizontal="right"/>
      <protection locked="0"/>
    </xf>
    <xf numFmtId="4" fontId="10" fillId="20" borderId="8" xfId="0" applyNumberFormat="1" applyFont="1" applyFill="1" applyBorder="1" applyAlignment="1" applyProtection="1">
      <alignment horizontal="right" vertical="center" wrapText="1"/>
      <protection locked="0"/>
    </xf>
    <xf numFmtId="4" fontId="100" fillId="21" borderId="8" xfId="0" applyNumberFormat="1" applyFont="1" applyFill="1" applyBorder="1" applyAlignment="1" applyProtection="1">
      <alignment horizontal="right" vertical="center" wrapText="1"/>
      <protection locked="0"/>
    </xf>
    <xf numFmtId="4" fontId="101" fillId="19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8" xfId="0" quotePrefix="1" applyNumberFormat="1" applyFont="1" applyFill="1" applyBorder="1" applyAlignment="1" applyProtection="1">
      <alignment horizontal="center" vertical="center" wrapText="1"/>
      <protection locked="0"/>
    </xf>
    <xf numFmtId="4" fontId="101" fillId="4" borderId="8" xfId="0" applyNumberFormat="1" applyFont="1" applyFill="1" applyBorder="1" applyAlignment="1" applyProtection="1">
      <alignment horizontal="right" vertical="center"/>
      <protection locked="0"/>
    </xf>
    <xf numFmtId="4" fontId="101" fillId="3" borderId="8" xfId="0" applyNumberFormat="1" applyFont="1" applyFill="1" applyBorder="1" applyAlignment="1" applyProtection="1">
      <alignment horizontal="right" vertical="center"/>
      <protection locked="0"/>
    </xf>
    <xf numFmtId="4" fontId="75" fillId="3" borderId="8" xfId="0" applyNumberFormat="1" applyFont="1" applyFill="1" applyBorder="1" applyAlignment="1" applyProtection="1">
      <alignment horizontal="right" vertical="center"/>
      <protection locked="0"/>
    </xf>
    <xf numFmtId="49" fontId="10" fillId="19" borderId="8" xfId="0" applyNumberFormat="1" applyFont="1" applyFill="1" applyBorder="1" applyAlignment="1" applyProtection="1">
      <alignment horizontal="center" vertical="center" wrapText="1"/>
      <protection locked="0"/>
    </xf>
    <xf numFmtId="2" fontId="101" fillId="0" borderId="8" xfId="0" applyNumberFormat="1" applyFont="1" applyFill="1" applyBorder="1" applyAlignment="1" applyProtection="1">
      <alignment horizontal="right" vertical="center"/>
      <protection locked="0"/>
    </xf>
    <xf numFmtId="49" fontId="8" fillId="21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8" xfId="0" applyNumberFormat="1" applyFont="1" applyFill="1" applyBorder="1" applyAlignment="1" applyProtection="1">
      <alignment horizontal="left" vertical="center" wrapText="1"/>
      <protection locked="0"/>
    </xf>
    <xf numFmtId="10" fontId="101" fillId="4" borderId="8" xfId="0" applyNumberFormat="1" applyFont="1" applyFill="1" applyBorder="1" applyAlignment="1" applyProtection="1">
      <alignment horizontal="right" vertical="center"/>
      <protection locked="0"/>
    </xf>
    <xf numFmtId="49" fontId="10" fillId="20" borderId="8" xfId="0" applyNumberFormat="1" applyFont="1" applyFill="1" applyBorder="1" applyAlignment="1" applyProtection="1">
      <alignment horizontal="left" vertical="center" wrapText="1"/>
      <protection locked="0"/>
    </xf>
    <xf numFmtId="10" fontId="101" fillId="3" borderId="8" xfId="0" applyNumberFormat="1" applyFont="1" applyFill="1" applyBorder="1" applyAlignment="1" applyProtection="1">
      <alignment horizontal="right" vertical="center"/>
      <protection locked="0"/>
    </xf>
    <xf numFmtId="49" fontId="101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/>
      <protection locked="0"/>
    </xf>
    <xf numFmtId="0" fontId="101" fillId="4" borderId="8" xfId="0" applyNumberFormat="1" applyFont="1" applyFill="1" applyBorder="1" applyAlignment="1" applyProtection="1">
      <alignment horizontal="center"/>
      <protection locked="0"/>
    </xf>
    <xf numFmtId="0" fontId="101" fillId="3" borderId="8" xfId="0" applyNumberFormat="1" applyFont="1" applyFill="1" applyBorder="1" applyAlignment="1" applyProtection="1">
      <alignment horizontal="center"/>
      <protection locked="0"/>
    </xf>
    <xf numFmtId="49" fontId="8" fillId="2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0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82" fillId="19" borderId="8" xfId="0" applyNumberFormat="1" applyFont="1" applyFill="1" applyBorder="1" applyAlignment="1" applyProtection="1">
      <alignment horizontal="center" vertical="center" wrapText="1"/>
      <protection locked="0"/>
    </xf>
    <xf numFmtId="49" fontId="82" fillId="19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82" fillId="19" borderId="8" xfId="0" applyNumberFormat="1" applyFont="1" applyFill="1" applyBorder="1" applyAlignment="1" applyProtection="1">
      <alignment horizontal="left" vertical="center" wrapText="1"/>
      <protection locked="0"/>
    </xf>
    <xf numFmtId="4" fontId="82" fillId="19" borderId="8" xfId="0" applyNumberFormat="1" applyFont="1" applyFill="1" applyBorder="1" applyAlignment="1" applyProtection="1">
      <alignment horizontal="right" vertical="center" wrapText="1"/>
      <protection locked="0"/>
    </xf>
    <xf numFmtId="10" fontId="82" fillId="19" borderId="8" xfId="46" applyNumberFormat="1" applyFont="1" applyFill="1" applyBorder="1" applyAlignment="1" applyProtection="1">
      <alignment horizontal="right" vertical="center" wrapText="1"/>
      <protection locked="0"/>
    </xf>
    <xf numFmtId="49" fontId="8" fillId="19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8" xfId="0" applyNumberFormat="1" applyFont="1" applyFill="1" applyBorder="1" applyAlignment="1" applyProtection="1">
      <alignment horizontal="left" vertical="center" wrapText="1"/>
      <protection locked="0"/>
    </xf>
    <xf numFmtId="10" fontId="100" fillId="21" borderId="8" xfId="0" applyNumberFormat="1" applyFont="1" applyFill="1" applyBorder="1" applyAlignment="1" applyProtection="1">
      <alignment horizontal="right" vertical="center" wrapText="1"/>
      <protection locked="0"/>
    </xf>
    <xf numFmtId="49" fontId="9" fillId="19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10" fontId="10" fillId="19" borderId="8" xfId="0" applyNumberFormat="1" applyFont="1" applyFill="1" applyBorder="1" applyAlignment="1" applyProtection="1">
      <alignment horizontal="right" vertical="center" wrapText="1"/>
      <protection locked="0"/>
    </xf>
    <xf numFmtId="4" fontId="75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21" borderId="8" xfId="0" quotePrefix="1" applyNumberFormat="1" applyFont="1" applyFill="1" applyBorder="1" applyAlignment="1" applyProtection="1">
      <alignment horizontal="center" vertical="center" wrapText="1"/>
      <protection locked="0"/>
    </xf>
    <xf numFmtId="10" fontId="8" fillId="21" borderId="8" xfId="46" applyNumberFormat="1" applyFont="1" applyFill="1" applyBorder="1" applyAlignment="1" applyProtection="1">
      <alignment horizontal="right" vertical="center" wrapText="1"/>
      <protection locked="0"/>
    </xf>
    <xf numFmtId="49" fontId="8" fillId="20" borderId="8" xfId="0" quotePrefix="1" applyNumberFormat="1" applyFont="1" applyFill="1" applyBorder="1" applyAlignment="1" applyProtection="1">
      <alignment horizontal="center" vertical="center" wrapText="1"/>
      <protection locked="0"/>
    </xf>
    <xf numFmtId="10" fontId="100" fillId="5" borderId="8" xfId="0" applyNumberFormat="1" applyFont="1" applyFill="1" applyBorder="1" applyAlignment="1" applyProtection="1">
      <alignment horizontal="right" vertical="center"/>
      <protection locked="0"/>
    </xf>
    <xf numFmtId="10" fontId="10" fillId="19" borderId="8" xfId="46" applyNumberFormat="1" applyFont="1" applyFill="1" applyBorder="1" applyAlignment="1" applyProtection="1">
      <alignment horizontal="right" vertical="center" wrapText="1"/>
      <protection locked="0"/>
    </xf>
    <xf numFmtId="49" fontId="8" fillId="19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100" fillId="5" borderId="8" xfId="0" applyNumberFormat="1" applyFont="1" applyFill="1" applyBorder="1" applyAlignment="1" applyProtection="1">
      <alignment horizontal="center"/>
      <protection locked="0"/>
    </xf>
    <xf numFmtId="49" fontId="10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100" fillId="3" borderId="8" xfId="0" applyNumberFormat="1" applyFont="1" applyFill="1" applyBorder="1" applyAlignment="1" applyProtection="1">
      <alignment horizontal="center"/>
      <protection locked="0"/>
    </xf>
    <xf numFmtId="49" fontId="82" fillId="20" borderId="8" xfId="0" applyNumberFormat="1" applyFont="1" applyFill="1" applyBorder="1" applyAlignment="1" applyProtection="1">
      <alignment horizontal="center" vertical="center" wrapText="1"/>
      <protection locked="0"/>
    </xf>
    <xf numFmtId="49" fontId="82" fillId="20" borderId="8" xfId="0" applyNumberFormat="1" applyFont="1" applyFill="1" applyBorder="1" applyAlignment="1" applyProtection="1">
      <alignment horizontal="left" vertical="center" wrapText="1"/>
      <protection locked="0"/>
    </xf>
    <xf numFmtId="4" fontId="82" fillId="20" borderId="8" xfId="0" applyNumberFormat="1" applyFont="1" applyFill="1" applyBorder="1" applyAlignment="1" applyProtection="1">
      <alignment horizontal="right" vertical="center" wrapText="1"/>
      <protection locked="0"/>
    </xf>
    <xf numFmtId="10" fontId="75" fillId="3" borderId="8" xfId="0" applyNumberFormat="1" applyFont="1" applyFill="1" applyBorder="1" applyAlignment="1" applyProtection="1">
      <alignment horizontal="right" vertical="center"/>
      <protection locked="0"/>
    </xf>
    <xf numFmtId="49" fontId="9" fillId="20" borderId="8" xfId="0" applyNumberFormat="1" applyFont="1" applyFill="1" applyBorder="1" applyAlignment="1" applyProtection="1">
      <alignment horizontal="center" vertical="center" wrapText="1"/>
      <protection locked="0"/>
    </xf>
    <xf numFmtId="49" fontId="101" fillId="20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101" fillId="20" borderId="8" xfId="0" applyNumberFormat="1" applyFont="1" applyFill="1" applyBorder="1" applyAlignment="1" applyProtection="1">
      <alignment horizontal="left" vertical="center" wrapText="1"/>
      <protection locked="0"/>
    </xf>
    <xf numFmtId="49" fontId="80" fillId="20" borderId="8" xfId="0" applyNumberFormat="1" applyFont="1" applyFill="1" applyBorder="1" applyAlignment="1" applyProtection="1">
      <alignment horizontal="center" vertical="center" wrapText="1"/>
      <protection locked="0"/>
    </xf>
    <xf numFmtId="49" fontId="10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01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01" fillId="2" borderId="8" xfId="0" applyNumberFormat="1" applyFont="1" applyFill="1" applyBorder="1" applyAlignment="1" applyProtection="1">
      <alignment horizontal="right" vertical="center" wrapText="1"/>
      <protection locked="0"/>
    </xf>
    <xf numFmtId="10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21" borderId="1" xfId="7" applyNumberFormat="1" applyFont="1" applyFill="1" applyBorder="1" applyAlignment="1" applyProtection="1">
      <alignment horizontal="center" vertical="center" wrapText="1"/>
      <protection locked="0"/>
    </xf>
    <xf numFmtId="49" fontId="8" fillId="21" borderId="1" xfId="7" applyNumberFormat="1" applyFont="1" applyFill="1" applyBorder="1" applyAlignment="1" applyProtection="1">
      <alignment horizontal="left" vertical="center" wrapText="1"/>
      <protection locked="0"/>
    </xf>
    <xf numFmtId="4" fontId="8" fillId="21" borderId="1" xfId="7" applyNumberFormat="1" applyFont="1" applyFill="1" applyBorder="1" applyAlignment="1" applyProtection="1">
      <alignment horizontal="right" vertical="center" wrapText="1"/>
      <protection locked="0"/>
    </xf>
    <xf numFmtId="4" fontId="8" fillId="21" borderId="1" xfId="7" applyNumberFormat="1" applyFont="1" applyFill="1" applyBorder="1" applyAlignment="1" applyProtection="1">
      <alignment vertical="center" wrapText="1"/>
      <protection locked="0"/>
    </xf>
    <xf numFmtId="10" fontId="8" fillId="21" borderId="1" xfId="7" applyNumberFormat="1" applyFont="1" applyFill="1" applyBorder="1" applyAlignment="1" applyProtection="1">
      <alignment vertical="center" wrapText="1"/>
      <protection locked="0"/>
    </xf>
    <xf numFmtId="49" fontId="10" fillId="19" borderId="1" xfId="7" applyNumberFormat="1" applyFont="1" applyFill="1" applyBorder="1" applyAlignment="1" applyProtection="1">
      <alignment horizontal="center" vertical="center" wrapText="1"/>
      <protection locked="0"/>
    </xf>
    <xf numFmtId="49" fontId="9" fillId="19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19" borderId="1" xfId="7" applyNumberFormat="1" applyFont="1" applyFill="1" applyBorder="1" applyAlignment="1" applyProtection="1">
      <alignment horizontal="left" vertical="center" wrapText="1"/>
      <protection locked="0"/>
    </xf>
    <xf numFmtId="4" fontId="10" fillId="19" borderId="1" xfId="7" applyNumberFormat="1" applyFont="1" applyFill="1" applyBorder="1" applyAlignment="1" applyProtection="1">
      <alignment horizontal="right" vertical="center" wrapText="1"/>
      <protection locked="0"/>
    </xf>
    <xf numFmtId="10" fontId="10" fillId="19" borderId="1" xfId="7" applyNumberFormat="1" applyFont="1" applyFill="1" applyBorder="1" applyAlignment="1" applyProtection="1">
      <alignment vertical="center" wrapText="1"/>
      <protection locked="0"/>
    </xf>
    <xf numFmtId="4" fontId="10" fillId="19" borderId="1" xfId="7" applyNumberFormat="1" applyFont="1" applyFill="1" applyBorder="1" applyAlignment="1" applyProtection="1">
      <alignment vertical="center" wrapText="1"/>
      <protection locked="0"/>
    </xf>
    <xf numFmtId="10" fontId="101" fillId="4" borderId="8" xfId="7" applyNumberFormat="1" applyFont="1" applyFill="1" applyBorder="1" applyAlignment="1" applyProtection="1">
      <alignment vertical="center"/>
      <protection locked="0"/>
    </xf>
    <xf numFmtId="10" fontId="100" fillId="5" borderId="8" xfId="7" applyNumberFormat="1" applyFont="1" applyFill="1" applyBorder="1" applyAlignment="1" applyProtection="1">
      <alignment horizontal="right" vertical="center"/>
      <protection locked="0"/>
    </xf>
    <xf numFmtId="10" fontId="101" fillId="4" borderId="8" xfId="7" applyNumberFormat="1" applyFont="1" applyFill="1" applyBorder="1" applyAlignment="1" applyProtection="1">
      <alignment horizontal="right" vertical="center"/>
      <protection locked="0"/>
    </xf>
    <xf numFmtId="49" fontId="10" fillId="22" borderId="1" xfId="7" applyNumberFormat="1" applyFont="1" applyFill="1" applyBorder="1" applyAlignment="1" applyProtection="1">
      <alignment horizontal="center" vertical="center" wrapText="1"/>
      <protection locked="0"/>
    </xf>
    <xf numFmtId="49" fontId="9" fillId="22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22" borderId="1" xfId="7" applyNumberFormat="1" applyFont="1" applyFill="1" applyBorder="1" applyAlignment="1" applyProtection="1">
      <alignment horizontal="left" vertical="center" wrapText="1"/>
      <protection locked="0"/>
    </xf>
    <xf numFmtId="4" fontId="10" fillId="22" borderId="1" xfId="7" applyNumberFormat="1" applyFont="1" applyFill="1" applyBorder="1" applyAlignment="1" applyProtection="1">
      <alignment horizontal="right" vertical="center" wrapText="1"/>
      <protection locked="0"/>
    </xf>
    <xf numFmtId="10" fontId="101" fillId="7" borderId="8" xfId="7" applyNumberFormat="1" applyFont="1" applyFill="1" applyBorder="1" applyAlignment="1" applyProtection="1">
      <alignment horizontal="right" vertical="center"/>
      <protection locked="0"/>
    </xf>
    <xf numFmtId="4" fontId="101" fillId="19" borderId="1" xfId="7" applyNumberFormat="1" applyFont="1" applyFill="1" applyBorder="1" applyAlignment="1" applyProtection="1">
      <alignment horizontal="right" vertical="center" wrapText="1"/>
      <protection locked="0"/>
    </xf>
    <xf numFmtId="49" fontId="10" fillId="2" borderId="115" xfId="7" applyNumberFormat="1" applyFont="1" applyFill="1" applyBorder="1" applyAlignment="1" applyProtection="1">
      <alignment horizontal="center" vertical="center" wrapText="1"/>
      <protection locked="0"/>
    </xf>
    <xf numFmtId="49" fontId="10" fillId="19" borderId="112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8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35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35" xfId="7" applyNumberFormat="1" applyFont="1" applyFill="1" applyBorder="1" applyAlignment="1" applyProtection="1">
      <alignment horizontal="left" vertical="center" wrapText="1"/>
      <protection locked="0"/>
    </xf>
    <xf numFmtId="4" fontId="10" fillId="2" borderId="35" xfId="7" applyNumberFormat="1" applyFont="1" applyFill="1" applyBorder="1" applyAlignment="1" applyProtection="1">
      <alignment horizontal="right" vertical="center" wrapText="1"/>
      <protection locked="0"/>
    </xf>
    <xf numFmtId="4" fontId="10" fillId="2" borderId="37" xfId="7" applyNumberFormat="1" applyFont="1" applyFill="1" applyBorder="1" applyAlignment="1" applyProtection="1">
      <alignment horizontal="right" vertical="center" wrapText="1"/>
      <protection locked="0"/>
    </xf>
    <xf numFmtId="4" fontId="101" fillId="0" borderId="9" xfId="7" applyNumberFormat="1" applyFont="1" applyFill="1" applyBorder="1" applyAlignment="1" applyProtection="1">
      <alignment horizontal="right" vertical="center"/>
      <protection locked="0"/>
    </xf>
    <xf numFmtId="10" fontId="101" fillId="0" borderId="9" xfId="7" applyNumberFormat="1" applyFont="1" applyFill="1" applyBorder="1" applyAlignment="1" applyProtection="1">
      <alignment horizontal="right" vertical="center"/>
      <protection locked="0"/>
    </xf>
    <xf numFmtId="49" fontId="9" fillId="19" borderId="112" xfId="7" applyNumberFormat="1" applyFont="1" applyFill="1" applyBorder="1" applyAlignment="1" applyProtection="1">
      <alignment horizontal="center" vertical="center" wrapText="1"/>
      <protection locked="0"/>
    </xf>
    <xf numFmtId="49" fontId="10" fillId="19" borderId="112" xfId="7" applyNumberFormat="1" applyFont="1" applyFill="1" applyBorder="1" applyAlignment="1" applyProtection="1">
      <alignment horizontal="left" vertical="center" wrapText="1"/>
      <protection locked="0"/>
    </xf>
    <xf numFmtId="4" fontId="10" fillId="19" borderId="112" xfId="7" applyNumberFormat="1" applyFont="1" applyFill="1" applyBorder="1" applyAlignment="1" applyProtection="1">
      <alignment horizontal="right" vertical="center" wrapText="1"/>
      <protection locked="0"/>
    </xf>
    <xf numFmtId="10" fontId="101" fillId="4" borderId="20" xfId="7" applyNumberFormat="1" applyFont="1" applyFill="1" applyBorder="1" applyAlignment="1" applyProtection="1">
      <alignment horizontal="right" vertical="center"/>
      <protection locked="0"/>
    </xf>
    <xf numFmtId="49" fontId="10" fillId="2" borderId="8" xfId="7" applyNumberFormat="1" applyFont="1" applyFill="1" applyBorder="1" applyAlignment="1" applyProtection="1">
      <alignment horizontal="left" vertical="center" wrapText="1"/>
      <protection locked="0"/>
    </xf>
    <xf numFmtId="4" fontId="10" fillId="2" borderId="8" xfId="7" applyNumberFormat="1" applyFont="1" applyFill="1" applyBorder="1" applyAlignment="1" applyProtection="1">
      <alignment horizontal="right" vertical="center" wrapText="1"/>
      <protection locked="0"/>
    </xf>
    <xf numFmtId="10" fontId="101" fillId="0" borderId="20" xfId="7" applyNumberFormat="1" applyFont="1" applyFill="1" applyBorder="1" applyAlignment="1" applyProtection="1">
      <alignment horizontal="right" vertical="center"/>
      <protection locked="0"/>
    </xf>
    <xf numFmtId="49" fontId="10" fillId="19" borderId="8" xfId="7" applyNumberFormat="1" applyFont="1" applyFill="1" applyBorder="1" applyAlignment="1" applyProtection="1">
      <alignment horizontal="center" vertical="center" wrapText="1"/>
      <protection locked="0"/>
    </xf>
    <xf numFmtId="49" fontId="10" fillId="19" borderId="8" xfId="7" applyNumberFormat="1" applyFont="1" applyFill="1" applyBorder="1" applyAlignment="1" applyProtection="1">
      <alignment horizontal="left" vertical="center" wrapText="1"/>
      <protection locked="0"/>
    </xf>
    <xf numFmtId="4" fontId="10" fillId="19" borderId="8" xfId="7" applyNumberFormat="1" applyFont="1" applyFill="1" applyBorder="1" applyAlignment="1" applyProtection="1">
      <alignment horizontal="right" vertical="center" wrapText="1"/>
      <protection locked="0"/>
    </xf>
    <xf numFmtId="4" fontId="101" fillId="4" borderId="8" xfId="7" applyNumberFormat="1" applyFont="1" applyFill="1" applyBorder="1" applyAlignment="1" applyProtection="1">
      <alignment horizontal="right" vertical="center"/>
      <protection locked="0"/>
    </xf>
    <xf numFmtId="49" fontId="8" fillId="21" borderId="112" xfId="7" applyNumberFormat="1" applyFont="1" applyFill="1" applyBorder="1" applyAlignment="1" applyProtection="1">
      <alignment horizontal="center" vertical="center" wrapText="1"/>
      <protection locked="0"/>
    </xf>
    <xf numFmtId="49" fontId="8" fillId="21" borderId="112" xfId="7" applyNumberFormat="1" applyFont="1" applyFill="1" applyBorder="1" applyAlignment="1" applyProtection="1">
      <alignment horizontal="left" vertical="center" wrapText="1"/>
      <protection locked="0"/>
    </xf>
    <xf numFmtId="4" fontId="8" fillId="21" borderId="112" xfId="7" applyNumberFormat="1" applyFont="1" applyFill="1" applyBorder="1" applyAlignment="1" applyProtection="1">
      <alignment horizontal="right" vertical="center" wrapText="1"/>
      <protection locked="0"/>
    </xf>
    <xf numFmtId="10" fontId="100" fillId="5" borderId="20" xfId="7" applyNumberFormat="1" applyFont="1" applyFill="1" applyBorder="1" applyAlignment="1" applyProtection="1">
      <alignment horizontal="right" vertical="center"/>
      <protection locked="0"/>
    </xf>
    <xf numFmtId="49" fontId="10" fillId="2" borderId="20" xfId="7" applyNumberFormat="1" applyFont="1" applyFill="1" applyBorder="1" applyAlignment="1" applyProtection="1">
      <alignment horizontal="center" vertical="center" wrapText="1"/>
      <protection locked="0"/>
    </xf>
    <xf numFmtId="49" fontId="8" fillId="2" borderId="20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9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04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71" xfId="7" applyNumberFormat="1" applyFont="1" applyFill="1" applyBorder="1" applyAlignment="1" applyProtection="1">
      <alignment horizontal="center" vertical="center" wrapText="1"/>
      <protection locked="0"/>
    </xf>
    <xf numFmtId="4" fontId="100" fillId="21" borderId="1" xfId="7" applyNumberFormat="1" applyFont="1" applyFill="1" applyBorder="1" applyAlignment="1" applyProtection="1">
      <alignment horizontal="right" vertical="center" wrapText="1"/>
      <protection locked="0"/>
    </xf>
    <xf numFmtId="49" fontId="8" fillId="21" borderId="2" xfId="7" applyNumberFormat="1" applyFont="1" applyFill="1" applyBorder="1" applyAlignment="1" applyProtection="1">
      <alignment horizontal="center" vertical="center" wrapText="1"/>
      <protection locked="0"/>
    </xf>
    <xf numFmtId="49" fontId="8" fillId="21" borderId="35" xfId="7" applyNumberFormat="1" applyFont="1" applyFill="1" applyBorder="1" applyAlignment="1" applyProtection="1">
      <alignment horizontal="center" vertical="center" wrapText="1"/>
      <protection locked="0"/>
    </xf>
    <xf numFmtId="49" fontId="8" fillId="21" borderId="2" xfId="7" applyNumberFormat="1" applyFont="1" applyFill="1" applyBorder="1" applyAlignment="1" applyProtection="1">
      <alignment horizontal="left" vertical="center" wrapText="1"/>
      <protection locked="0"/>
    </xf>
    <xf numFmtId="4" fontId="8" fillId="21" borderId="2" xfId="7" applyNumberFormat="1" applyFont="1" applyFill="1" applyBorder="1" applyAlignment="1" applyProtection="1">
      <alignment horizontal="right" vertical="center" wrapText="1"/>
      <protection locked="0"/>
    </xf>
    <xf numFmtId="10" fontId="100" fillId="5" borderId="13" xfId="7" applyNumberFormat="1" applyFont="1" applyFill="1" applyBorder="1" applyAlignment="1" applyProtection="1">
      <alignment horizontal="right" vertical="center"/>
      <protection locked="0"/>
    </xf>
    <xf numFmtId="49" fontId="9" fillId="2" borderId="2" xfId="7" applyNumberFormat="1" applyFont="1" applyFill="1" applyBorder="1" applyAlignment="1" applyProtection="1">
      <alignment horizontal="center" vertical="center" wrapText="1"/>
      <protection locked="0"/>
    </xf>
    <xf numFmtId="49" fontId="8" fillId="19" borderId="8" xfId="7" applyNumberFormat="1" applyFont="1" applyFill="1" applyBorder="1" applyAlignment="1" applyProtection="1">
      <alignment horizontal="center" vertical="center" wrapText="1"/>
      <protection locked="0"/>
    </xf>
    <xf numFmtId="49" fontId="8" fillId="20" borderId="0" xfId="7" applyNumberFormat="1" applyFont="1" applyFill="1" applyBorder="1" applyAlignment="1" applyProtection="1">
      <alignment horizontal="center" vertical="center" wrapText="1"/>
      <protection locked="0"/>
    </xf>
    <xf numFmtId="49" fontId="10" fillId="20" borderId="8" xfId="7" applyNumberFormat="1" applyFont="1" applyFill="1" applyBorder="1" applyAlignment="1" applyProtection="1">
      <alignment horizontal="center" vertical="center" wrapText="1"/>
      <protection locked="0"/>
    </xf>
    <xf numFmtId="49" fontId="10" fillId="20" borderId="8" xfId="7" applyNumberFormat="1" applyFont="1" applyFill="1" applyBorder="1" applyAlignment="1" applyProtection="1">
      <alignment horizontal="left" vertical="center" wrapText="1"/>
      <protection locked="0"/>
    </xf>
    <xf numFmtId="4" fontId="10" fillId="20" borderId="8" xfId="7" applyNumberFormat="1" applyFont="1" applyFill="1" applyBorder="1" applyAlignment="1" applyProtection="1">
      <alignment horizontal="right" vertical="center" wrapText="1"/>
      <protection locked="0"/>
    </xf>
    <xf numFmtId="49" fontId="10" fillId="2" borderId="2" xfId="7" applyNumberFormat="1" applyFont="1" applyFill="1" applyBorder="1" applyAlignment="1" applyProtection="1">
      <alignment horizontal="center" vertical="center" wrapText="1"/>
      <protection locked="0"/>
    </xf>
    <xf numFmtId="49" fontId="10" fillId="20" borderId="71" xfId="7" applyNumberFormat="1" applyFont="1" applyFill="1" applyBorder="1" applyAlignment="1" applyProtection="1">
      <alignment horizontal="center" vertical="center" wrapText="1"/>
      <protection locked="0"/>
    </xf>
    <xf numFmtId="49" fontId="9" fillId="19" borderId="35" xfId="7" applyNumberFormat="1" applyFont="1" applyFill="1" applyBorder="1" applyAlignment="1" applyProtection="1">
      <alignment horizontal="center" vertical="center" wrapText="1"/>
      <protection locked="0"/>
    </xf>
    <xf numFmtId="49" fontId="10" fillId="19" borderId="35" xfId="7" applyNumberFormat="1" applyFont="1" applyFill="1" applyBorder="1" applyAlignment="1" applyProtection="1">
      <alignment horizontal="left" vertical="center" wrapText="1"/>
      <protection locked="0"/>
    </xf>
    <xf numFmtId="4" fontId="10" fillId="19" borderId="35" xfId="7" applyNumberFormat="1" applyFont="1" applyFill="1" applyBorder="1" applyAlignment="1" applyProtection="1">
      <alignment horizontal="right" vertical="center" wrapText="1"/>
      <protection locked="0"/>
    </xf>
    <xf numFmtId="10" fontId="101" fillId="4" borderId="9" xfId="7" applyNumberFormat="1" applyFont="1" applyFill="1" applyBorder="1" applyAlignment="1" applyProtection="1">
      <alignment horizontal="right" vertical="center"/>
      <protection locked="0"/>
    </xf>
    <xf numFmtId="49" fontId="10" fillId="2" borderId="112" xfId="7" applyNumberFormat="1" applyFont="1" applyFill="1" applyBorder="1" applyAlignment="1" applyProtection="1">
      <alignment horizontal="center" vertical="center" wrapText="1"/>
      <protection locked="0"/>
    </xf>
    <xf numFmtId="49" fontId="10" fillId="2" borderId="112" xfId="7" applyNumberFormat="1" applyFont="1" applyFill="1" applyBorder="1" applyAlignment="1" applyProtection="1">
      <alignment horizontal="left" vertical="center" wrapText="1"/>
      <protection locked="0"/>
    </xf>
    <xf numFmtId="4" fontId="10" fillId="2" borderId="112" xfId="7" applyNumberFormat="1" applyFont="1" applyFill="1" applyBorder="1" applyAlignment="1" applyProtection="1">
      <alignment horizontal="right" vertical="center" wrapText="1"/>
      <protection locked="0"/>
    </xf>
    <xf numFmtId="4" fontId="10" fillId="2" borderId="116" xfId="7" applyNumberFormat="1" applyFont="1" applyFill="1" applyBorder="1" applyAlignment="1" applyProtection="1">
      <alignment horizontal="right" vertical="center" wrapText="1"/>
      <protection locked="0"/>
    </xf>
    <xf numFmtId="4" fontId="101" fillId="0" borderId="20" xfId="7" applyNumberFormat="1" applyFont="1" applyFill="1" applyBorder="1" applyAlignment="1" applyProtection="1">
      <alignment horizontal="right" vertical="center"/>
      <protection locked="0"/>
    </xf>
    <xf numFmtId="49" fontId="101" fillId="20" borderId="8" xfId="7" applyNumberFormat="1" applyFont="1" applyFill="1" applyBorder="1" applyAlignment="1" applyProtection="1">
      <alignment horizontal="center" vertical="center" wrapText="1"/>
      <protection locked="0"/>
    </xf>
    <xf numFmtId="49" fontId="9" fillId="2" borderId="115" xfId="7" applyNumberFormat="1" applyFont="1" applyFill="1" applyBorder="1" applyAlignment="1" applyProtection="1">
      <alignment horizontal="center" vertical="center" wrapText="1"/>
      <protection locked="0"/>
    </xf>
    <xf numFmtId="49" fontId="10" fillId="22" borderId="35" xfId="7" applyNumberFormat="1" applyFont="1" applyFill="1" applyBorder="1" applyAlignment="1" applyProtection="1">
      <alignment horizontal="center" vertical="center" wrapText="1"/>
      <protection locked="0"/>
    </xf>
    <xf numFmtId="49" fontId="9" fillId="22" borderId="35" xfId="7" applyNumberFormat="1" applyFont="1" applyFill="1" applyBorder="1" applyAlignment="1" applyProtection="1">
      <alignment horizontal="center" vertical="center" wrapText="1"/>
      <protection locked="0"/>
    </xf>
    <xf numFmtId="49" fontId="10" fillId="22" borderId="35" xfId="7" applyNumberFormat="1" applyFont="1" applyFill="1" applyBorder="1" applyAlignment="1" applyProtection="1">
      <alignment horizontal="left" vertical="center" wrapText="1"/>
      <protection locked="0"/>
    </xf>
    <xf numFmtId="4" fontId="10" fillId="22" borderId="35" xfId="7" applyNumberFormat="1" applyFont="1" applyFill="1" applyBorder="1" applyAlignment="1" applyProtection="1">
      <alignment horizontal="right" vertical="center" wrapText="1"/>
      <protection locked="0"/>
    </xf>
    <xf numFmtId="10" fontId="101" fillId="7" borderId="9" xfId="7" applyNumberFormat="1" applyFont="1" applyFill="1" applyBorder="1" applyAlignment="1" applyProtection="1">
      <alignment horizontal="right" vertical="center"/>
      <protection locked="0"/>
    </xf>
    <xf numFmtId="49" fontId="9" fillId="19" borderId="8" xfId="7" applyNumberFormat="1" applyFont="1" applyFill="1" applyBorder="1" applyAlignment="1" applyProtection="1">
      <alignment horizontal="center" vertical="center" wrapText="1"/>
      <protection locked="0"/>
    </xf>
    <xf numFmtId="49" fontId="10" fillId="20" borderId="0" xfId="7" applyNumberFormat="1" applyFont="1" applyFill="1" applyBorder="1" applyAlignment="1" applyProtection="1">
      <alignment horizontal="center" vertical="center" wrapText="1"/>
      <protection locked="0"/>
    </xf>
    <xf numFmtId="49" fontId="10" fillId="20" borderId="104" xfId="7" applyNumberFormat="1" applyFont="1" applyFill="1" applyBorder="1" applyAlignment="1" applyProtection="1">
      <alignment horizontal="center" vertical="center" wrapText="1"/>
      <protection locked="0"/>
    </xf>
    <xf numFmtId="49" fontId="9" fillId="2" borderId="71" xfId="7" applyNumberFormat="1" applyFont="1" applyFill="1" applyBorder="1" applyAlignment="1" applyProtection="1">
      <alignment horizontal="center" vertical="center" wrapText="1"/>
      <protection locked="0"/>
    </xf>
    <xf numFmtId="4" fontId="101" fillId="20" borderId="8" xfId="7" applyNumberFormat="1" applyFont="1" applyFill="1" applyBorder="1" applyAlignment="1" applyProtection="1">
      <alignment horizontal="right" vertical="center" wrapText="1"/>
      <protection locked="0"/>
    </xf>
    <xf numFmtId="49" fontId="49" fillId="20" borderId="8" xfId="7" applyNumberFormat="1" applyFont="1" applyFill="1" applyBorder="1" applyAlignment="1" applyProtection="1">
      <alignment horizontal="left" vertical="center" wrapText="1"/>
      <protection locked="0"/>
    </xf>
    <xf numFmtId="49" fontId="49" fillId="20" borderId="8" xfId="7" applyNumberFormat="1" applyFont="1" applyFill="1" applyBorder="1" applyAlignment="1" applyProtection="1">
      <alignment horizontal="center" vertical="center" wrapText="1"/>
      <protection locked="0"/>
    </xf>
    <xf numFmtId="4" fontId="49" fillId="20" borderId="8" xfId="7" applyNumberFormat="1" applyFont="1" applyFill="1" applyBorder="1" applyAlignment="1" applyProtection="1">
      <alignment horizontal="right" vertical="center" wrapText="1"/>
      <protection locked="0"/>
    </xf>
    <xf numFmtId="10" fontId="49" fillId="3" borderId="8" xfId="7" applyNumberFormat="1" applyFont="1" applyFill="1" applyBorder="1" applyAlignment="1" applyProtection="1">
      <alignment horizontal="right" vertical="center"/>
      <protection locked="0"/>
    </xf>
    <xf numFmtId="4" fontId="101" fillId="3" borderId="8" xfId="7" applyNumberFormat="1" applyFont="1" applyFill="1" applyBorder="1" applyAlignment="1" applyProtection="1">
      <alignment horizontal="right" vertical="center"/>
      <protection locked="0"/>
    </xf>
    <xf numFmtId="10" fontId="101" fillId="4" borderId="13" xfId="7" applyNumberFormat="1" applyFont="1" applyFill="1" applyBorder="1" applyAlignment="1" applyProtection="1">
      <alignment horizontal="right" vertical="center"/>
      <protection locked="0"/>
    </xf>
    <xf numFmtId="49" fontId="8" fillId="21" borderId="8" xfId="7" applyNumberFormat="1" applyFont="1" applyFill="1" applyBorder="1" applyAlignment="1" applyProtection="1">
      <alignment horizontal="center" vertical="center" wrapText="1"/>
      <protection locked="0"/>
    </xf>
    <xf numFmtId="49" fontId="8" fillId="21" borderId="8" xfId="7" applyNumberFormat="1" applyFont="1" applyFill="1" applyBorder="1" applyAlignment="1" applyProtection="1">
      <alignment horizontal="left" vertical="center" wrapText="1"/>
      <protection locked="0"/>
    </xf>
    <xf numFmtId="4" fontId="8" fillId="21" borderId="8" xfId="7" applyNumberFormat="1" applyFont="1" applyFill="1" applyBorder="1" applyAlignment="1" applyProtection="1">
      <alignment horizontal="right" vertical="center" wrapText="1"/>
      <protection locked="0"/>
    </xf>
    <xf numFmtId="49" fontId="10" fillId="19" borderId="2" xfId="7" applyNumberFormat="1" applyFont="1" applyFill="1" applyBorder="1" applyAlignment="1" applyProtection="1">
      <alignment horizontal="left" vertical="center" wrapText="1"/>
      <protection locked="0"/>
    </xf>
    <xf numFmtId="4" fontId="10" fillId="19" borderId="2" xfId="7" applyNumberFormat="1" applyFont="1" applyFill="1" applyBorder="1" applyAlignment="1" applyProtection="1">
      <alignment horizontal="right" vertical="center" wrapText="1"/>
      <protection locked="0"/>
    </xf>
    <xf numFmtId="49" fontId="10" fillId="20" borderId="13" xfId="7" applyNumberFormat="1" applyFont="1" applyFill="1" applyBorder="1" applyAlignment="1" applyProtection="1">
      <alignment horizontal="center" vertical="center" wrapText="1"/>
      <protection locked="0"/>
    </xf>
    <xf numFmtId="49" fontId="9" fillId="19" borderId="73" xfId="7" applyNumberFormat="1" applyFont="1" applyFill="1" applyBorder="1" applyAlignment="1" applyProtection="1">
      <alignment horizontal="center" vertical="center" wrapText="1"/>
      <protection locked="0"/>
    </xf>
    <xf numFmtId="49" fontId="101" fillId="20" borderId="71" xfId="7" applyNumberFormat="1" applyFont="1" applyFill="1" applyBorder="1" applyAlignment="1" applyProtection="1">
      <alignment horizontal="center" vertical="center" wrapText="1"/>
      <protection locked="0"/>
    </xf>
    <xf numFmtId="49" fontId="9" fillId="19" borderId="36" xfId="7" applyNumberFormat="1" applyFont="1" applyFill="1" applyBorder="1" applyAlignment="1" applyProtection="1">
      <alignment horizontal="center" vertical="center" wrapText="1"/>
      <protection locked="0"/>
    </xf>
    <xf numFmtId="49" fontId="101" fillId="20" borderId="15" xfId="7" applyNumberFormat="1" applyFont="1" applyFill="1" applyBorder="1" applyAlignment="1" applyProtection="1">
      <alignment horizontal="left"/>
      <protection locked="0"/>
    </xf>
    <xf numFmtId="4" fontId="101" fillId="20" borderId="8" xfId="7" applyNumberFormat="1" applyFont="1" applyFill="1" applyBorder="1" applyAlignment="1" applyProtection="1">
      <alignment horizontal="right" wrapText="1"/>
      <protection locked="0"/>
    </xf>
    <xf numFmtId="10" fontId="101" fillId="3" borderId="8" xfId="7" applyNumberFormat="1" applyFont="1" applyFill="1" applyBorder="1" applyAlignment="1" applyProtection="1">
      <alignment horizontal="right"/>
      <protection locked="0"/>
    </xf>
    <xf numFmtId="4" fontId="10" fillId="2" borderId="112" xfId="7" applyNumberFormat="1" applyFont="1" applyFill="1" applyBorder="1" applyAlignment="1" applyProtection="1">
      <alignment horizontal="right" wrapText="1"/>
      <protection locked="0"/>
    </xf>
    <xf numFmtId="4" fontId="10" fillId="2" borderId="116" xfId="7" applyNumberFormat="1" applyFont="1" applyFill="1" applyBorder="1" applyAlignment="1" applyProtection="1">
      <alignment horizontal="right" wrapText="1"/>
      <protection locked="0"/>
    </xf>
    <xf numFmtId="4" fontId="101" fillId="0" borderId="20" xfId="7" applyNumberFormat="1" applyFont="1" applyFill="1" applyBorder="1" applyAlignment="1" applyProtection="1">
      <alignment horizontal="right"/>
      <protection locked="0"/>
    </xf>
    <xf numFmtId="10" fontId="101" fillId="0" borderId="20" xfId="7" applyNumberFormat="1" applyFont="1" applyFill="1" applyBorder="1" applyAlignment="1" applyProtection="1">
      <alignment horizontal="right"/>
      <protection locked="0"/>
    </xf>
    <xf numFmtId="4" fontId="101" fillId="0" borderId="8" xfId="7" applyNumberFormat="1" applyFont="1" applyFill="1" applyBorder="1" applyAlignment="1" applyProtection="1">
      <alignment horizontal="right"/>
      <protection locked="0"/>
    </xf>
    <xf numFmtId="10" fontId="101" fillId="0" borderId="8" xfId="7" applyNumberFormat="1" applyFont="1" applyFill="1" applyBorder="1" applyAlignment="1" applyProtection="1">
      <alignment horizontal="right"/>
      <protection locked="0"/>
    </xf>
    <xf numFmtId="4" fontId="10" fillId="2" borderId="35" xfId="7" applyNumberFormat="1" applyFont="1" applyFill="1" applyBorder="1" applyAlignment="1" applyProtection="1">
      <alignment horizontal="right" wrapText="1"/>
      <protection locked="0"/>
    </xf>
    <xf numFmtId="4" fontId="10" fillId="2" borderId="37" xfId="7" applyNumberFormat="1" applyFont="1" applyFill="1" applyBorder="1" applyAlignment="1" applyProtection="1">
      <alignment horizontal="right" wrapText="1"/>
      <protection locked="0"/>
    </xf>
    <xf numFmtId="4" fontId="101" fillId="0" borderId="9" xfId="7" applyNumberFormat="1" applyFont="1" applyFill="1" applyBorder="1" applyAlignment="1" applyProtection="1">
      <alignment horizontal="right"/>
      <protection locked="0"/>
    </xf>
    <xf numFmtId="10" fontId="101" fillId="0" borderId="9" xfId="7" applyNumberFormat="1" applyFont="1" applyFill="1" applyBorder="1" applyAlignment="1" applyProtection="1">
      <alignment horizontal="right"/>
      <protection locked="0"/>
    </xf>
    <xf numFmtId="4" fontId="10" fillId="2" borderId="8" xfId="7" applyNumberFormat="1" applyFont="1" applyFill="1" applyBorder="1" applyAlignment="1" applyProtection="1">
      <alignment horizontal="right" wrapText="1"/>
      <protection locked="0"/>
    </xf>
    <xf numFmtId="49" fontId="10" fillId="20" borderId="9" xfId="7" applyNumberFormat="1" applyFont="1" applyFill="1" applyBorder="1" applyAlignment="1" applyProtection="1">
      <alignment horizontal="center" vertical="center" wrapText="1"/>
      <protection locked="0"/>
    </xf>
    <xf numFmtId="49" fontId="10" fillId="20" borderId="20" xfId="7" applyNumberFormat="1" applyFont="1" applyFill="1" applyBorder="1" applyAlignment="1" applyProtection="1">
      <alignment horizontal="center" vertical="center" wrapText="1"/>
      <protection locked="0"/>
    </xf>
    <xf numFmtId="49" fontId="8" fillId="20" borderId="13" xfId="7" applyNumberFormat="1" applyFont="1" applyFill="1" applyBorder="1" applyAlignment="1" applyProtection="1">
      <alignment horizontal="center" vertical="center" wrapText="1"/>
      <protection locked="0"/>
    </xf>
    <xf numFmtId="49" fontId="81" fillId="16" borderId="13" xfId="27" applyNumberFormat="1" applyFont="1" applyFill="1" applyBorder="1" applyAlignment="1" applyProtection="1">
      <alignment horizontal="center" vertical="center" wrapText="1"/>
      <protection locked="0"/>
    </xf>
    <xf numFmtId="49" fontId="10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" xfId="0" applyNumberFormat="1" applyFont="1" applyFill="1" applyBorder="1" applyAlignment="1" applyProtection="1">
      <alignment horizontal="right" vertical="center" wrapText="1"/>
      <protection locked="0"/>
    </xf>
    <xf numFmtId="10" fontId="101" fillId="4" borderId="8" xfId="0" applyNumberFormat="1" applyFont="1" applyFill="1" applyBorder="1" applyAlignment="1" applyProtection="1">
      <alignment vertical="center"/>
      <protection locked="0"/>
    </xf>
    <xf numFmtId="49" fontId="8" fillId="21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1" xfId="0" applyNumberFormat="1" applyFont="1" applyFill="1" applyBorder="1" applyAlignment="1" applyProtection="1">
      <alignment horizontal="left" vertical="center" wrapText="1"/>
      <protection locked="0"/>
    </xf>
    <xf numFmtId="4" fontId="8" fillId="21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21" borderId="1" xfId="0" applyNumberFormat="1" applyFont="1" applyFill="1" applyBorder="1" applyAlignment="1" applyProtection="1">
      <alignment vertical="center" wrapText="1"/>
      <protection locked="0"/>
    </xf>
    <xf numFmtId="49" fontId="76" fillId="23" borderId="1" xfId="27" applyNumberFormat="1" applyFont="1" applyFill="1" applyBorder="1" applyAlignment="1" applyProtection="1">
      <alignment horizontal="center" vertical="center" wrapText="1"/>
      <protection locked="0"/>
    </xf>
    <xf numFmtId="49" fontId="76" fillId="23" borderId="1" xfId="27" applyNumberFormat="1" applyFont="1" applyFill="1" applyBorder="1" applyAlignment="1" applyProtection="1">
      <alignment horizontal="left" vertical="center" wrapText="1"/>
      <protection locked="0"/>
    </xf>
    <xf numFmtId="169" fontId="76" fillId="23" borderId="23" xfId="27" applyNumberFormat="1" applyFont="1" applyFill="1" applyBorder="1" applyAlignment="1" applyProtection="1">
      <alignment horizontal="right" vertical="center" wrapText="1"/>
      <protection locked="0"/>
    </xf>
    <xf numFmtId="4" fontId="76" fillId="23" borderId="23" xfId="27" applyNumberFormat="1" applyFont="1" applyFill="1" applyBorder="1" applyAlignment="1" applyProtection="1">
      <alignment horizontal="right" vertical="center" wrapText="1"/>
      <protection locked="0"/>
    </xf>
    <xf numFmtId="10" fontId="76" fillId="23" borderId="32" xfId="27" applyNumberFormat="1" applyFont="1" applyFill="1" applyBorder="1" applyAlignment="1" applyProtection="1">
      <alignment horizontal="right" vertical="center" wrapText="1"/>
      <protection locked="0"/>
    </xf>
    <xf numFmtId="49" fontId="76" fillId="24" borderId="1" xfId="27" applyNumberFormat="1" applyFont="1" applyFill="1" applyBorder="1" applyAlignment="1" applyProtection="1">
      <alignment horizontal="center" vertical="center" wrapText="1"/>
      <protection locked="0"/>
    </xf>
    <xf numFmtId="49" fontId="79" fillId="24" borderId="1" xfId="27" applyNumberFormat="1" applyFont="1" applyFill="1" applyBorder="1" applyAlignment="1" applyProtection="1">
      <alignment horizontal="center" vertical="center" wrapText="1"/>
      <protection locked="0"/>
    </xf>
    <xf numFmtId="49" fontId="76" fillId="24" borderId="1" xfId="27" applyNumberFormat="1" applyFont="1" applyFill="1" applyBorder="1" applyAlignment="1" applyProtection="1">
      <alignment horizontal="left" vertical="center" wrapText="1"/>
      <protection locked="0"/>
    </xf>
    <xf numFmtId="169" fontId="76" fillId="24" borderId="23" xfId="27" applyNumberFormat="1" applyFont="1" applyFill="1" applyBorder="1" applyAlignment="1" applyProtection="1">
      <alignment horizontal="right" vertical="center" wrapText="1"/>
      <protection locked="0"/>
    </xf>
    <xf numFmtId="4" fontId="76" fillId="24" borderId="23" xfId="27" applyNumberFormat="1" applyFont="1" applyFill="1" applyBorder="1" applyAlignment="1" applyProtection="1">
      <alignment horizontal="right" vertical="center" wrapText="1"/>
      <protection locked="0"/>
    </xf>
    <xf numFmtId="10" fontId="76" fillId="24" borderId="32" xfId="27" applyNumberFormat="1" applyFont="1" applyFill="1" applyBorder="1" applyAlignment="1" applyProtection="1">
      <alignment horizontal="right" vertical="center" wrapText="1"/>
      <protection locked="0"/>
    </xf>
    <xf numFmtId="169" fontId="87" fillId="23" borderId="23" xfId="27" applyNumberFormat="1" applyFont="1" applyFill="1" applyBorder="1" applyAlignment="1" applyProtection="1">
      <alignment horizontal="right" vertical="center" wrapText="1"/>
      <protection locked="0"/>
    </xf>
    <xf numFmtId="10" fontId="87" fillId="23" borderId="32" xfId="27" applyNumberFormat="1" applyFont="1" applyFill="1" applyBorder="1" applyAlignment="1" applyProtection="1">
      <alignment horizontal="right" vertical="center" wrapText="1"/>
      <protection locked="0"/>
    </xf>
    <xf numFmtId="169" fontId="87" fillId="24" borderId="23" xfId="27" applyNumberFormat="1" applyFont="1" applyFill="1" applyBorder="1" applyAlignment="1" applyProtection="1">
      <alignment horizontal="right" vertical="center" wrapText="1"/>
      <protection locked="0"/>
    </xf>
    <xf numFmtId="49" fontId="87" fillId="24" borderId="35" xfId="27" applyNumberFormat="1" applyFont="1" applyFill="1" applyBorder="1" applyAlignment="1" applyProtection="1">
      <alignment horizontal="center" vertical="center" wrapText="1"/>
      <protection locked="0"/>
    </xf>
    <xf numFmtId="49" fontId="87" fillId="24" borderId="35" xfId="27" applyNumberFormat="1" applyFont="1" applyFill="1" applyBorder="1" applyAlignment="1" applyProtection="1">
      <alignment horizontal="left" vertical="center" wrapText="1"/>
      <protection locked="0"/>
    </xf>
    <xf numFmtId="170" fontId="87" fillId="24" borderId="37" xfId="27" applyNumberFormat="1" applyFont="1" applyFill="1" applyBorder="1" applyAlignment="1" applyProtection="1">
      <alignment horizontal="right" vertical="center" wrapText="1"/>
      <protection locked="0"/>
    </xf>
    <xf numFmtId="10" fontId="87" fillId="24" borderId="38" xfId="27" applyNumberFormat="1" applyFont="1" applyFill="1" applyBorder="1" applyAlignment="1" applyProtection="1">
      <alignment horizontal="right" vertical="center" wrapText="1"/>
      <protection locked="0"/>
    </xf>
    <xf numFmtId="49" fontId="10" fillId="16" borderId="103" xfId="27" applyNumberFormat="1" applyFont="1" applyFill="1" applyBorder="1" applyAlignment="1" applyProtection="1">
      <alignment horizontal="center" vertical="center" wrapText="1"/>
      <protection locked="0"/>
    </xf>
    <xf numFmtId="0" fontId="75" fillId="0" borderId="9" xfId="27" applyFont="1" applyBorder="1" applyAlignment="1">
      <alignment horizontal="center" vertical="center" wrapText="1"/>
    </xf>
    <xf numFmtId="49" fontId="76" fillId="23" borderId="112" xfId="27" applyNumberFormat="1" applyFont="1" applyFill="1" applyBorder="1" applyAlignment="1" applyProtection="1">
      <alignment horizontal="center" vertical="center" wrapText="1"/>
      <protection locked="0"/>
    </xf>
    <xf numFmtId="49" fontId="76" fillId="23" borderId="112" xfId="27" applyNumberFormat="1" applyFont="1" applyFill="1" applyBorder="1" applyAlignment="1" applyProtection="1">
      <alignment horizontal="left" vertical="center" wrapText="1"/>
      <protection locked="0"/>
    </xf>
    <xf numFmtId="169" fontId="76" fillId="23" borderId="116" xfId="27" applyNumberFormat="1" applyFont="1" applyFill="1" applyBorder="1" applyAlignment="1" applyProtection="1">
      <alignment horizontal="right" vertical="center" wrapText="1"/>
      <protection locked="0"/>
    </xf>
    <xf numFmtId="4" fontId="76" fillId="23" borderId="116" xfId="27" applyNumberFormat="1" applyFont="1" applyFill="1" applyBorder="1" applyAlignment="1" applyProtection="1">
      <alignment horizontal="right" vertical="center" wrapText="1"/>
      <protection locked="0"/>
    </xf>
    <xf numFmtId="10" fontId="76" fillId="23" borderId="130" xfId="27" applyNumberFormat="1" applyFont="1" applyFill="1" applyBorder="1" applyAlignment="1" applyProtection="1">
      <alignment horizontal="right" vertical="center" wrapText="1"/>
      <protection locked="0"/>
    </xf>
    <xf numFmtId="49" fontId="8" fillId="25" borderId="8" xfId="2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7" applyFont="1"/>
    <xf numFmtId="49" fontId="8" fillId="25" borderId="8" xfId="27" applyNumberFormat="1" applyFont="1" applyFill="1" applyBorder="1" applyAlignment="1" applyProtection="1">
      <alignment horizontal="left" vertical="center" wrapText="1"/>
      <protection locked="0"/>
    </xf>
    <xf numFmtId="49" fontId="8" fillId="18" borderId="8" xfId="27" applyNumberFormat="1" applyFont="1" applyFill="1" applyBorder="1" applyAlignment="1" applyProtection="1">
      <alignment horizontal="center" vertical="center" wrapText="1"/>
      <protection locked="0"/>
    </xf>
    <xf numFmtId="49" fontId="8" fillId="18" borderId="8" xfId="27" applyNumberFormat="1" applyFont="1" applyFill="1" applyBorder="1" applyAlignment="1" applyProtection="1">
      <alignment horizontal="left" vertical="center" wrapText="1"/>
      <protection locked="0"/>
    </xf>
    <xf numFmtId="49" fontId="10" fillId="18" borderId="8" xfId="27" applyNumberFormat="1" applyFont="1" applyFill="1" applyBorder="1" applyAlignment="1" applyProtection="1">
      <alignment horizontal="center" vertical="center" wrapText="1"/>
      <protection locked="0"/>
    </xf>
    <xf numFmtId="49" fontId="10" fillId="18" borderId="8" xfId="27" applyNumberFormat="1" applyFont="1" applyFill="1" applyBorder="1" applyAlignment="1" applyProtection="1">
      <alignment horizontal="left" vertical="center" wrapText="1"/>
      <protection locked="0"/>
    </xf>
    <xf numFmtId="49" fontId="8" fillId="26" borderId="8" xfId="27" applyNumberFormat="1" applyFont="1" applyFill="1" applyBorder="1" applyAlignment="1" applyProtection="1">
      <alignment horizontal="center" vertical="center" wrapText="1"/>
      <protection locked="0"/>
    </xf>
    <xf numFmtId="49" fontId="8" fillId="26" borderId="8" xfId="27" applyNumberFormat="1" applyFont="1" applyFill="1" applyBorder="1" applyAlignment="1" applyProtection="1">
      <alignment horizontal="left" vertical="center" wrapText="1"/>
      <protection locked="0"/>
    </xf>
    <xf numFmtId="49" fontId="82" fillId="16" borderId="35" xfId="27" applyNumberFormat="1" applyFont="1" applyFill="1" applyBorder="1" applyAlignment="1" applyProtection="1">
      <alignment horizontal="center" vertical="center" wrapText="1"/>
      <protection locked="0"/>
    </xf>
    <xf numFmtId="49" fontId="82" fillId="16" borderId="35" xfId="27" applyNumberFormat="1" applyFont="1" applyFill="1" applyBorder="1" applyAlignment="1" applyProtection="1">
      <alignment horizontal="left" vertical="center" wrapText="1"/>
      <protection locked="0"/>
    </xf>
    <xf numFmtId="4" fontId="75" fillId="0" borderId="8" xfId="27" applyNumberFormat="1" applyFont="1" applyBorder="1" applyAlignment="1">
      <alignment horizontal="right"/>
    </xf>
    <xf numFmtId="4" fontId="75" fillId="0" borderId="8" xfId="27" applyNumberFormat="1" applyFont="1" applyBorder="1" applyAlignment="1">
      <alignment horizontal="right" vertical="center"/>
    </xf>
    <xf numFmtId="49" fontId="76" fillId="17" borderId="71" xfId="27" applyNumberFormat="1" applyFont="1" applyFill="1" applyBorder="1" applyAlignment="1" applyProtection="1">
      <alignment horizontal="center" vertical="center" wrapText="1"/>
      <protection locked="0"/>
    </xf>
    <xf numFmtId="49" fontId="87" fillId="17" borderId="20" xfId="27" applyNumberFormat="1" applyFont="1" applyFill="1" applyBorder="1" applyAlignment="1" applyProtection="1">
      <alignment horizontal="center" vertical="center" wrapText="1"/>
      <protection locked="0"/>
    </xf>
    <xf numFmtId="49" fontId="87" fillId="17" borderId="20" xfId="27" applyNumberFormat="1" applyFont="1" applyFill="1" applyBorder="1" applyAlignment="1" applyProtection="1">
      <alignment horizontal="left" vertical="center" wrapText="1"/>
      <protection locked="0"/>
    </xf>
    <xf numFmtId="170" fontId="87" fillId="17" borderId="64" xfId="27" applyNumberFormat="1" applyFont="1" applyFill="1" applyBorder="1" applyAlignment="1" applyProtection="1">
      <alignment horizontal="right" vertical="center" wrapText="1"/>
      <protection locked="0"/>
    </xf>
    <xf numFmtId="10" fontId="87" fillId="17" borderId="20" xfId="27" applyNumberFormat="1" applyFont="1" applyFill="1" applyBorder="1" applyAlignment="1" applyProtection="1">
      <alignment horizontal="right" vertical="center" wrapText="1"/>
      <protection locked="0"/>
    </xf>
    <xf numFmtId="49" fontId="87" fillId="24" borderId="8" xfId="27" applyNumberFormat="1" applyFont="1" applyFill="1" applyBorder="1" applyAlignment="1" applyProtection="1">
      <alignment horizontal="center" vertical="center" wrapText="1"/>
      <protection locked="0"/>
    </xf>
    <xf numFmtId="170" fontId="87" fillId="17" borderId="8" xfId="27" applyNumberFormat="1" applyFont="1" applyFill="1" applyBorder="1" applyAlignment="1" applyProtection="1">
      <alignment horizontal="right" vertical="center" wrapText="1"/>
      <protection locked="0"/>
    </xf>
    <xf numFmtId="49" fontId="87" fillId="17" borderId="11" xfId="27" applyNumberFormat="1" applyFont="1" applyFill="1" applyBorder="1" applyAlignment="1" applyProtection="1">
      <alignment horizontal="center" vertical="center" wrapText="1"/>
      <protection locked="0"/>
    </xf>
    <xf numFmtId="49" fontId="87" fillId="17" borderId="13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20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20" xfId="27" applyNumberFormat="1" applyFont="1" applyFill="1" applyBorder="1" applyAlignment="1" applyProtection="1">
      <alignment horizontal="left" vertical="center" wrapText="1"/>
      <protection locked="0"/>
    </xf>
    <xf numFmtId="49" fontId="87" fillId="24" borderId="36" xfId="27" applyNumberFormat="1" applyFont="1" applyFill="1" applyBorder="1" applyAlignment="1" applyProtection="1">
      <alignment horizontal="center" vertical="center" wrapText="1"/>
      <protection locked="0"/>
    </xf>
    <xf numFmtId="49" fontId="76" fillId="23" borderId="35" xfId="27" applyNumberFormat="1" applyFont="1" applyFill="1" applyBorder="1" applyAlignment="1" applyProtection="1">
      <alignment horizontal="center" vertical="center" wrapText="1"/>
      <protection locked="0"/>
    </xf>
    <xf numFmtId="10" fontId="87" fillId="17" borderId="8" xfId="46" applyNumberFormat="1" applyFont="1" applyFill="1" applyBorder="1" applyAlignment="1" applyProtection="1">
      <alignment horizontal="right" vertical="center" wrapText="1"/>
      <protection locked="0"/>
    </xf>
    <xf numFmtId="170" fontId="86" fillId="17" borderId="64" xfId="27" applyNumberFormat="1" applyFont="1" applyFill="1" applyBorder="1" applyAlignment="1" applyProtection="1">
      <alignment horizontal="right" vertical="center" wrapText="1"/>
      <protection locked="0"/>
    </xf>
    <xf numFmtId="4" fontId="86" fillId="17" borderId="64" xfId="27" applyNumberFormat="1" applyFont="1" applyFill="1" applyBorder="1" applyAlignment="1" applyProtection="1">
      <alignment horizontal="right" vertical="center" wrapText="1"/>
      <protection locked="0"/>
    </xf>
    <xf numFmtId="10" fontId="86" fillId="17" borderId="20" xfId="27" applyNumberFormat="1" applyFont="1" applyFill="1" applyBorder="1" applyAlignment="1" applyProtection="1">
      <alignment horizontal="right" vertical="center" wrapText="1"/>
      <protection locked="0"/>
    </xf>
    <xf numFmtId="49" fontId="76" fillId="16" borderId="0" xfId="27" applyNumberFormat="1" applyFont="1" applyFill="1" applyBorder="1" applyAlignment="1" applyProtection="1">
      <alignment horizontal="center" vertical="center" wrapText="1"/>
      <protection locked="0"/>
    </xf>
    <xf numFmtId="169" fontId="76" fillId="16" borderId="37" xfId="27" applyNumberFormat="1" applyFont="1" applyFill="1" applyBorder="1" applyAlignment="1" applyProtection="1">
      <alignment horizontal="right" vertical="center" wrapText="1"/>
      <protection locked="0"/>
    </xf>
    <xf numFmtId="10" fontId="76" fillId="16" borderId="38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112" xfId="27" applyNumberFormat="1" applyFont="1" applyFill="1" applyBorder="1" applyAlignment="1" applyProtection="1">
      <alignment horizontal="left" vertical="center" wrapText="1"/>
      <protection locked="0"/>
    </xf>
    <xf numFmtId="169" fontId="86" fillId="16" borderId="116" xfId="27" applyNumberFormat="1" applyFont="1" applyFill="1" applyBorder="1" applyAlignment="1" applyProtection="1">
      <alignment horizontal="right" vertical="center" wrapText="1"/>
      <protection locked="0"/>
    </xf>
    <xf numFmtId="10" fontId="75" fillId="0" borderId="20" xfId="27" applyNumberFormat="1" applyFont="1" applyBorder="1" applyAlignment="1">
      <alignment vertical="center"/>
    </xf>
    <xf numFmtId="49" fontId="80" fillId="16" borderId="8" xfId="27" applyNumberFormat="1" applyFont="1" applyFill="1" applyBorder="1" applyAlignment="1" applyProtection="1">
      <alignment horizontal="left" vertical="center" wrapText="1"/>
      <protection locked="0"/>
    </xf>
    <xf numFmtId="169" fontId="80" fillId="16" borderId="8" xfId="27" applyNumberFormat="1" applyFont="1" applyFill="1" applyBorder="1" applyAlignment="1" applyProtection="1">
      <alignment horizontal="right" vertical="center" wrapText="1"/>
      <protection locked="0"/>
    </xf>
    <xf numFmtId="4" fontId="80" fillId="16" borderId="8" xfId="27" applyNumberFormat="1" applyFont="1" applyFill="1" applyBorder="1" applyAlignment="1" applyProtection="1">
      <alignment horizontal="right" vertical="center" wrapText="1"/>
      <protection locked="0"/>
    </xf>
    <xf numFmtId="10" fontId="80" fillId="16" borderId="8" xfId="27" applyNumberFormat="1" applyFont="1" applyFill="1" applyBorder="1" applyAlignment="1" applyProtection="1">
      <alignment horizontal="right" vertical="center" wrapText="1"/>
      <protection locked="0"/>
    </xf>
    <xf numFmtId="10" fontId="86" fillId="17" borderId="20" xfId="46" applyNumberFormat="1" applyFont="1" applyFill="1" applyBorder="1" applyAlignment="1" applyProtection="1">
      <alignment horizontal="right" vertical="center" wrapText="1"/>
      <protection locked="0"/>
    </xf>
    <xf numFmtId="0" fontId="50" fillId="0" borderId="8" xfId="27" applyFont="1" applyBorder="1" applyAlignment="1">
      <alignment vertical="top" wrapText="1"/>
    </xf>
    <xf numFmtId="6" fontId="75" fillId="3" borderId="8" xfId="27" applyNumberFormat="1" applyFont="1" applyFill="1" applyBorder="1" applyAlignment="1">
      <alignment horizontal="right" wrapText="1"/>
    </xf>
    <xf numFmtId="6" fontId="88" fillId="5" borderId="8" xfId="27" applyNumberFormat="1" applyFont="1" applyFill="1" applyBorder="1" applyAlignment="1">
      <alignment horizontal="right" wrapText="1"/>
    </xf>
    <xf numFmtId="6" fontId="88" fillId="4" borderId="8" xfId="27" applyNumberFormat="1" applyFont="1" applyFill="1" applyBorder="1" applyAlignment="1">
      <alignment horizontal="right" wrapText="1"/>
    </xf>
    <xf numFmtId="10" fontId="88" fillId="5" borderId="8" xfId="46" applyNumberFormat="1" applyFont="1" applyFill="1" applyBorder="1" applyAlignment="1">
      <alignment horizontal="right" vertical="center" wrapText="1"/>
    </xf>
    <xf numFmtId="8" fontId="88" fillId="5" borderId="8" xfId="27" applyNumberFormat="1" applyFont="1" applyFill="1" applyBorder="1" applyAlignment="1">
      <alignment horizontal="right" wrapText="1"/>
    </xf>
    <xf numFmtId="8" fontId="88" fillId="4" borderId="8" xfId="27" applyNumberFormat="1" applyFont="1" applyFill="1" applyBorder="1" applyAlignment="1">
      <alignment horizontal="right" wrapText="1"/>
    </xf>
    <xf numFmtId="10" fontId="88" fillId="4" borderId="8" xfId="46" applyNumberFormat="1" applyFont="1" applyFill="1" applyBorder="1" applyAlignment="1">
      <alignment horizontal="right" vertical="center" wrapText="1"/>
    </xf>
    <xf numFmtId="8" fontId="75" fillId="3" borderId="8" xfId="27" applyNumberFormat="1" applyFont="1" applyFill="1" applyBorder="1" applyAlignment="1">
      <alignment horizontal="right" wrapText="1"/>
    </xf>
    <xf numFmtId="10" fontId="75" fillId="3" borderId="8" xfId="46" applyNumberFormat="1" applyFont="1" applyFill="1" applyBorder="1" applyAlignment="1">
      <alignment horizontal="right" vertical="center" wrapText="1"/>
    </xf>
    <xf numFmtId="49" fontId="86" fillId="17" borderId="8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8" xfId="27" applyNumberFormat="1" applyFont="1" applyFill="1" applyBorder="1" applyAlignment="1" applyProtection="1">
      <alignment horizontal="left" vertical="center" wrapText="1"/>
      <protection locked="0"/>
    </xf>
    <xf numFmtId="170" fontId="86" fillId="17" borderId="8" xfId="27" applyNumberFormat="1" applyFont="1" applyFill="1" applyBorder="1" applyAlignment="1" applyProtection="1">
      <alignment horizontal="right" vertical="center" wrapText="1"/>
      <protection locked="0"/>
    </xf>
    <xf numFmtId="4" fontId="86" fillId="17" borderId="8" xfId="27" applyNumberFormat="1" applyFont="1" applyFill="1" applyBorder="1" applyAlignment="1" applyProtection="1">
      <alignment horizontal="right" vertical="center" wrapText="1"/>
      <protection locked="0"/>
    </xf>
    <xf numFmtId="10" fontId="86" fillId="17" borderId="8" xfId="27" applyNumberFormat="1" applyFont="1" applyFill="1" applyBorder="1" applyAlignment="1" applyProtection="1">
      <alignment horizontal="right" vertical="center" wrapText="1"/>
      <protection locked="0"/>
    </xf>
    <xf numFmtId="49" fontId="87" fillId="17" borderId="87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13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37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9" xfId="27" applyNumberFormat="1" applyFont="1" applyFill="1" applyBorder="1" applyAlignment="1" applyProtection="1">
      <alignment horizontal="left" vertical="center" wrapText="1"/>
      <protection locked="0"/>
    </xf>
    <xf numFmtId="169" fontId="80" fillId="16" borderId="9" xfId="27" applyNumberFormat="1" applyFont="1" applyFill="1" applyBorder="1" applyAlignment="1" applyProtection="1">
      <alignment horizontal="right" vertical="center" wrapText="1"/>
      <protection locked="0"/>
    </xf>
    <xf numFmtId="4" fontId="80" fillId="16" borderId="9" xfId="27" applyNumberFormat="1" applyFont="1" applyFill="1" applyBorder="1" applyAlignment="1" applyProtection="1">
      <alignment horizontal="right" vertical="center" wrapText="1"/>
      <protection locked="0"/>
    </xf>
    <xf numFmtId="10" fontId="80" fillId="16" borderId="9" xfId="27" applyNumberFormat="1" applyFont="1" applyFill="1" applyBorder="1" applyAlignment="1" applyProtection="1">
      <alignment horizontal="right" vertical="center" wrapText="1"/>
      <protection locked="0"/>
    </xf>
    <xf numFmtId="49" fontId="80" fillId="16" borderId="112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8" xfId="27" applyNumberFormat="1" applyFont="1" applyFill="1" applyBorder="1" applyAlignment="1" applyProtection="1">
      <alignment horizontal="center" vertical="center" wrapText="1"/>
      <protection locked="0"/>
    </xf>
    <xf numFmtId="10" fontId="75" fillId="0" borderId="9" xfId="27" applyNumberFormat="1" applyFont="1" applyBorder="1" applyAlignment="1">
      <alignment vertical="center"/>
    </xf>
    <xf numFmtId="49" fontId="82" fillId="26" borderId="8" xfId="27" applyNumberFormat="1" applyFont="1" applyFill="1" applyBorder="1" applyAlignment="1" applyProtection="1">
      <alignment horizontal="center" vertical="center" wrapText="1"/>
      <protection locked="0"/>
    </xf>
    <xf numFmtId="49" fontId="84" fillId="26" borderId="8" xfId="27" applyNumberFormat="1" applyFont="1" applyFill="1" applyBorder="1" applyAlignment="1" applyProtection="1">
      <alignment horizontal="center" vertical="center" wrapText="1"/>
      <protection locked="0"/>
    </xf>
    <xf numFmtId="49" fontId="82" fillId="18" borderId="8" xfId="27" applyNumberFormat="1" applyFont="1" applyFill="1" applyBorder="1" applyAlignment="1" applyProtection="1">
      <alignment horizontal="center" vertical="center" wrapText="1"/>
      <protection locked="0"/>
    </xf>
    <xf numFmtId="49" fontId="84" fillId="18" borderId="8" xfId="27" applyNumberFormat="1" applyFont="1" applyFill="1" applyBorder="1" applyAlignment="1" applyProtection="1">
      <alignment horizontal="center" vertical="center" wrapText="1"/>
      <protection locked="0"/>
    </xf>
    <xf numFmtId="49" fontId="82" fillId="18" borderId="8" xfId="27" applyNumberFormat="1" applyFont="1" applyFill="1" applyBorder="1" applyAlignment="1" applyProtection="1">
      <alignment horizontal="left" vertical="center" wrapText="1"/>
      <protection locked="0"/>
    </xf>
    <xf numFmtId="169" fontId="82" fillId="18" borderId="8" xfId="27" applyNumberFormat="1" applyFont="1" applyFill="1" applyBorder="1" applyAlignment="1" applyProtection="1">
      <alignment horizontal="right" vertical="center" wrapText="1"/>
      <protection locked="0"/>
    </xf>
    <xf numFmtId="4" fontId="75" fillId="3" borderId="8" xfId="27" applyNumberFormat="1" applyFont="1" applyFill="1" applyBorder="1"/>
    <xf numFmtId="10" fontId="75" fillId="3" borderId="8" xfId="27" applyNumberFormat="1" applyFont="1" applyFill="1" applyBorder="1" applyAlignment="1">
      <alignment vertical="center"/>
    </xf>
    <xf numFmtId="10" fontId="75" fillId="0" borderId="8" xfId="27" applyNumberFormat="1" applyFont="1" applyBorder="1" applyAlignment="1">
      <alignment horizontal="right" vertical="center"/>
    </xf>
    <xf numFmtId="10" fontId="86" fillId="0" borderId="8" xfId="27" applyNumberFormat="1" applyFont="1" applyBorder="1" applyAlignment="1">
      <alignment vertical="center"/>
    </xf>
    <xf numFmtId="49" fontId="76" fillId="17" borderId="23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35" xfId="27" applyNumberFormat="1" applyFont="1" applyFill="1" applyBorder="1" applyAlignment="1" applyProtection="1">
      <alignment horizontal="center" vertical="center" wrapText="1"/>
      <protection locked="0"/>
    </xf>
    <xf numFmtId="169" fontId="86" fillId="17" borderId="37" xfId="27" applyNumberFormat="1" applyFont="1" applyFill="1" applyBorder="1" applyAlignment="1" applyProtection="1">
      <alignment horizontal="right" vertical="center" wrapText="1"/>
      <protection locked="0"/>
    </xf>
    <xf numFmtId="169" fontId="86" fillId="17" borderId="8" xfId="27" applyNumberFormat="1" applyFont="1" applyFill="1" applyBorder="1" applyAlignment="1" applyProtection="1">
      <alignment horizontal="right" vertical="center" wrapText="1"/>
      <protection locked="0"/>
    </xf>
    <xf numFmtId="49" fontId="76" fillId="16" borderId="20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135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112" xfId="27" applyNumberFormat="1" applyFont="1" applyFill="1" applyBorder="1" applyAlignment="1" applyProtection="1">
      <alignment horizontal="left" vertical="center" wrapText="1"/>
      <protection locked="0"/>
    </xf>
    <xf numFmtId="169" fontId="76" fillId="16" borderId="116" xfId="27" applyNumberFormat="1" applyFont="1" applyFill="1" applyBorder="1" applyAlignment="1" applyProtection="1">
      <alignment horizontal="right" vertical="center" wrapText="1"/>
      <protection locked="0"/>
    </xf>
    <xf numFmtId="4" fontId="76" fillId="16" borderId="116" xfId="27" applyNumberFormat="1" applyFont="1" applyFill="1" applyBorder="1" applyAlignment="1" applyProtection="1">
      <alignment horizontal="right" vertical="center" wrapText="1"/>
      <protection locked="0"/>
    </xf>
    <xf numFmtId="10" fontId="76" fillId="16" borderId="130" xfId="27" applyNumberFormat="1" applyFont="1" applyFill="1" applyBorder="1" applyAlignment="1" applyProtection="1">
      <alignment horizontal="right" vertical="center" wrapText="1"/>
      <protection locked="0"/>
    </xf>
    <xf numFmtId="49" fontId="79" fillId="17" borderId="8" xfId="27" applyNumberFormat="1" applyFont="1" applyFill="1" applyBorder="1" applyAlignment="1" applyProtection="1">
      <alignment horizontal="center" vertical="center" wrapText="1"/>
      <protection locked="0"/>
    </xf>
    <xf numFmtId="49" fontId="76" fillId="17" borderId="8" xfId="27" applyNumberFormat="1" applyFont="1" applyFill="1" applyBorder="1" applyAlignment="1" applyProtection="1">
      <alignment horizontal="left" vertical="center" wrapText="1"/>
      <protection locked="0"/>
    </xf>
    <xf numFmtId="169" fontId="76" fillId="17" borderId="8" xfId="27" applyNumberFormat="1" applyFont="1" applyFill="1" applyBorder="1" applyAlignment="1" applyProtection="1">
      <alignment horizontal="right" vertical="center" wrapText="1"/>
      <protection locked="0"/>
    </xf>
    <xf numFmtId="49" fontId="115" fillId="17" borderId="8" xfId="27" applyNumberFormat="1" applyFont="1" applyFill="1" applyBorder="1" applyAlignment="1" applyProtection="1">
      <alignment horizontal="center" vertical="center" wrapText="1"/>
      <protection locked="0"/>
    </xf>
    <xf numFmtId="49" fontId="90" fillId="17" borderId="8" xfId="27" applyNumberFormat="1" applyFont="1" applyFill="1" applyBorder="1" applyAlignment="1" applyProtection="1">
      <alignment horizontal="center" vertical="center" wrapText="1"/>
      <protection locked="0"/>
    </xf>
    <xf numFmtId="49" fontId="80" fillId="17" borderId="8" xfId="27" applyNumberFormat="1" applyFont="1" applyFill="1" applyBorder="1" applyAlignment="1" applyProtection="1">
      <alignment horizontal="left" vertical="center" wrapText="1"/>
      <protection locked="0"/>
    </xf>
    <xf numFmtId="10" fontId="76" fillId="17" borderId="8" xfId="46" applyNumberFormat="1" applyFont="1" applyFill="1" applyBorder="1" applyAlignment="1" applyProtection="1">
      <alignment horizontal="right" vertical="center" wrapText="1"/>
      <protection locked="0"/>
    </xf>
    <xf numFmtId="169" fontId="80" fillId="17" borderId="8" xfId="27" applyNumberFormat="1" applyFont="1" applyFill="1" applyBorder="1" applyAlignment="1" applyProtection="1">
      <alignment horizontal="right" vertical="center" wrapText="1"/>
      <protection locked="0"/>
    </xf>
    <xf numFmtId="4" fontId="80" fillId="17" borderId="8" xfId="27" applyNumberFormat="1" applyFont="1" applyFill="1" applyBorder="1" applyAlignment="1" applyProtection="1">
      <alignment horizontal="right" vertical="center" wrapText="1"/>
      <protection locked="0"/>
    </xf>
    <xf numFmtId="10" fontId="80" fillId="17" borderId="8" xfId="27" applyNumberFormat="1" applyFont="1" applyFill="1" applyBorder="1" applyAlignment="1" applyProtection="1">
      <alignment horizontal="right" vertical="center" wrapText="1"/>
      <protection locked="0"/>
    </xf>
    <xf numFmtId="49" fontId="76" fillId="16" borderId="112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2" xfId="27" applyNumberFormat="1" applyFont="1" applyFill="1" applyBorder="1" applyAlignment="1" applyProtection="1">
      <alignment horizontal="left" vertical="center" wrapText="1"/>
      <protection locked="0"/>
    </xf>
    <xf numFmtId="169" fontId="80" fillId="16" borderId="71" xfId="27" applyNumberFormat="1" applyFont="1" applyFill="1" applyBorder="1" applyAlignment="1" applyProtection="1">
      <alignment horizontal="right" vertical="center" wrapText="1"/>
      <protection locked="0"/>
    </xf>
    <xf numFmtId="4" fontId="75" fillId="0" borderId="13" xfId="27" applyNumberFormat="1" applyFont="1" applyBorder="1" applyAlignment="1">
      <alignment vertical="center"/>
    </xf>
    <xf numFmtId="49" fontId="84" fillId="16" borderId="9" xfId="27" applyNumberFormat="1" applyFont="1" applyFill="1" applyBorder="1" applyAlignment="1" applyProtection="1">
      <alignment horizontal="center" vertical="center" wrapText="1"/>
      <protection locked="0"/>
    </xf>
    <xf numFmtId="49" fontId="76" fillId="16" borderId="9" xfId="27" applyNumberFormat="1" applyFont="1" applyFill="1" applyBorder="1" applyAlignment="1" applyProtection="1">
      <alignment horizontal="left" vertical="center" wrapText="1"/>
      <protection locked="0"/>
    </xf>
    <xf numFmtId="2" fontId="76" fillId="16" borderId="116" xfId="27" applyNumberFormat="1" applyFont="1" applyFill="1" applyBorder="1" applyAlignment="1" applyProtection="1">
      <alignment horizontal="right" vertical="center" wrapText="1"/>
      <protection locked="0"/>
    </xf>
    <xf numFmtId="49" fontId="76" fillId="17" borderId="9" xfId="27" applyNumberFormat="1" applyFont="1" applyFill="1" applyBorder="1" applyAlignment="1" applyProtection="1">
      <alignment horizontal="center" vertical="center" wrapText="1"/>
      <protection locked="0"/>
    </xf>
    <xf numFmtId="49" fontId="76" fillId="17" borderId="13" xfId="27" applyNumberFormat="1" applyFont="1" applyFill="1" applyBorder="1" applyAlignment="1" applyProtection="1">
      <alignment horizontal="center" vertical="center" wrapText="1"/>
      <protection locked="0"/>
    </xf>
    <xf numFmtId="49" fontId="80" fillId="16" borderId="87" xfId="27" applyNumberFormat="1" applyFont="1" applyFill="1" applyBorder="1" applyAlignment="1" applyProtection="1">
      <alignment horizontal="center" vertical="center" wrapText="1"/>
      <protection locked="0"/>
    </xf>
    <xf numFmtId="4" fontId="50" fillId="0" borderId="8" xfId="27" applyNumberFormat="1" applyFont="1" applyBorder="1" applyAlignment="1">
      <alignment horizontal="right" vertical="center"/>
    </xf>
    <xf numFmtId="10" fontId="75" fillId="0" borderId="8" xfId="27" applyNumberFormat="1" applyFont="1" applyBorder="1" applyAlignment="1">
      <alignment horizontal="right"/>
    </xf>
    <xf numFmtId="2" fontId="76" fillId="17" borderId="23" xfId="27" applyNumberFormat="1" applyFont="1" applyFill="1" applyBorder="1" applyAlignment="1" applyProtection="1">
      <alignment horizontal="right" vertical="center" wrapText="1"/>
      <protection locked="0"/>
    </xf>
    <xf numFmtId="4" fontId="75" fillId="0" borderId="9" xfId="27" applyNumberFormat="1" applyFont="1" applyBorder="1" applyAlignment="1">
      <alignment horizontal="right" vertical="center"/>
    </xf>
    <xf numFmtId="0" fontId="83" fillId="4" borderId="8" xfId="27" applyFont="1" applyFill="1" applyBorder="1"/>
    <xf numFmtId="49" fontId="76" fillId="24" borderId="8" xfId="27" applyNumberFormat="1" applyFont="1" applyFill="1" applyBorder="1" applyAlignment="1" applyProtection="1">
      <alignment horizontal="center" vertical="center" wrapText="1"/>
      <protection locked="0"/>
    </xf>
    <xf numFmtId="49" fontId="79" fillId="24" borderId="8" xfId="27" applyNumberFormat="1" applyFont="1" applyFill="1" applyBorder="1" applyAlignment="1" applyProtection="1">
      <alignment horizontal="center" vertical="center" wrapText="1"/>
      <protection locked="0"/>
    </xf>
    <xf numFmtId="49" fontId="76" fillId="24" borderId="8" xfId="27" applyNumberFormat="1" applyFont="1" applyFill="1" applyBorder="1" applyAlignment="1" applyProtection="1">
      <alignment horizontal="left" vertical="center" wrapText="1"/>
      <protection locked="0"/>
    </xf>
    <xf numFmtId="169" fontId="76" fillId="24" borderId="8" xfId="27" applyNumberFormat="1" applyFont="1" applyFill="1" applyBorder="1" applyAlignment="1" applyProtection="1">
      <alignment horizontal="right" vertical="center" wrapText="1"/>
      <protection locked="0"/>
    </xf>
    <xf numFmtId="10" fontId="76" fillId="24" borderId="8" xfId="46" applyNumberFormat="1" applyFont="1" applyFill="1" applyBorder="1" applyAlignment="1" applyProtection="1">
      <alignment horizontal="right" vertical="center" wrapText="1"/>
      <protection locked="0"/>
    </xf>
    <xf numFmtId="4" fontId="75" fillId="3" borderId="8" xfId="27" applyNumberFormat="1" applyFont="1" applyFill="1" applyBorder="1" applyAlignment="1">
      <alignment vertical="center"/>
    </xf>
    <xf numFmtId="0" fontId="116" fillId="3" borderId="8" xfId="27" applyFont="1" applyFill="1" applyBorder="1" applyAlignment="1">
      <alignment horizontal="center"/>
    </xf>
    <xf numFmtId="49" fontId="84" fillId="26" borderId="8" xfId="27" applyNumberFormat="1" applyFont="1" applyFill="1" applyBorder="1" applyAlignment="1" applyProtection="1">
      <alignment horizontal="left" vertical="center" wrapText="1"/>
      <protection locked="0"/>
    </xf>
    <xf numFmtId="0" fontId="29" fillId="3" borderId="8" xfId="27" applyFont="1" applyFill="1" applyBorder="1" applyAlignment="1">
      <alignment horizontal="center"/>
    </xf>
    <xf numFmtId="49" fontId="84" fillId="18" borderId="8" xfId="27" applyNumberFormat="1" applyFont="1" applyFill="1" applyBorder="1" applyAlignment="1" applyProtection="1">
      <alignment horizontal="left" vertical="center" wrapText="1"/>
      <protection locked="0"/>
    </xf>
    <xf numFmtId="0" fontId="29" fillId="4" borderId="8" xfId="27" applyFont="1" applyFill="1" applyBorder="1" applyAlignment="1">
      <alignment horizontal="center"/>
    </xf>
    <xf numFmtId="169" fontId="84" fillId="26" borderId="8" xfId="27" applyNumberFormat="1" applyFont="1" applyFill="1" applyBorder="1" applyAlignment="1" applyProtection="1">
      <alignment horizontal="right" vertical="center" wrapText="1"/>
      <protection locked="0"/>
    </xf>
    <xf numFmtId="4" fontId="88" fillId="4" borderId="8" xfId="27" applyNumberFormat="1" applyFont="1" applyFill="1" applyBorder="1" applyAlignment="1">
      <alignment vertical="center"/>
    </xf>
    <xf numFmtId="10" fontId="88" fillId="4" borderId="8" xfId="27" applyNumberFormat="1" applyFont="1" applyFill="1" applyBorder="1" applyAlignment="1">
      <alignment vertical="center"/>
    </xf>
    <xf numFmtId="169" fontId="84" fillId="18" borderId="8" xfId="27" applyNumberFormat="1" applyFont="1" applyFill="1" applyBorder="1" applyAlignment="1" applyProtection="1">
      <alignment horizontal="right" vertical="center" wrapText="1"/>
      <protection locked="0"/>
    </xf>
    <xf numFmtId="4" fontId="88" fillId="3" borderId="8" xfId="27" applyNumberFormat="1" applyFont="1" applyFill="1" applyBorder="1" applyAlignment="1">
      <alignment vertical="center"/>
    </xf>
    <xf numFmtId="10" fontId="88" fillId="3" borderId="8" xfId="27" applyNumberFormat="1" applyFont="1" applyFill="1" applyBorder="1" applyAlignment="1">
      <alignment vertical="center"/>
    </xf>
    <xf numFmtId="49" fontId="81" fillId="16" borderId="13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104" xfId="27" applyNumberFormat="1" applyFont="1" applyFill="1" applyBorder="1" applyAlignment="1" applyProtection="1">
      <alignment horizontal="center" vertical="center" wrapText="1"/>
      <protection locked="0"/>
    </xf>
    <xf numFmtId="2" fontId="76" fillId="16" borderId="37" xfId="27" applyNumberFormat="1" applyFont="1" applyFill="1" applyBorder="1" applyAlignment="1" applyProtection="1">
      <alignment horizontal="right" vertical="center" wrapText="1"/>
      <protection locked="0"/>
    </xf>
    <xf numFmtId="10" fontId="75" fillId="0" borderId="8" xfId="46" applyNumberFormat="1" applyFont="1" applyBorder="1" applyAlignment="1">
      <alignment vertical="center"/>
    </xf>
    <xf numFmtId="49" fontId="76" fillId="17" borderId="115" xfId="27" applyNumberFormat="1" applyFont="1" applyFill="1" applyBorder="1" applyAlignment="1" applyProtection="1">
      <alignment horizontal="center" vertical="center" wrapText="1"/>
      <protection locked="0"/>
    </xf>
    <xf numFmtId="49" fontId="87" fillId="17" borderId="108" xfId="27" applyNumberFormat="1" applyFont="1" applyFill="1" applyBorder="1" applyAlignment="1" applyProtection="1">
      <alignment horizontal="center" vertical="center" wrapText="1"/>
      <protection locked="0"/>
    </xf>
    <xf numFmtId="49" fontId="87" fillId="17" borderId="137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137" xfId="27" applyNumberFormat="1" applyFont="1" applyFill="1" applyBorder="1" applyAlignment="1" applyProtection="1">
      <alignment horizontal="center" vertical="center" wrapText="1"/>
      <protection locked="0"/>
    </xf>
    <xf numFmtId="49" fontId="86" fillId="17" borderId="137" xfId="27" applyNumberFormat="1" applyFont="1" applyFill="1" applyBorder="1" applyAlignment="1" applyProtection="1">
      <alignment horizontal="left" vertical="center" wrapText="1"/>
      <protection locked="0"/>
    </xf>
    <xf numFmtId="170" fontId="86" fillId="17" borderId="138" xfId="27" applyNumberFormat="1" applyFont="1" applyFill="1" applyBorder="1" applyAlignment="1" applyProtection="1">
      <alignment horizontal="right" vertical="center" wrapText="1"/>
      <protection locked="0"/>
    </xf>
    <xf numFmtId="4" fontId="86" fillId="17" borderId="138" xfId="27" applyNumberFormat="1" applyFont="1" applyFill="1" applyBorder="1" applyAlignment="1" applyProtection="1">
      <alignment horizontal="right" vertical="center" wrapText="1"/>
      <protection locked="0"/>
    </xf>
    <xf numFmtId="49" fontId="81" fillId="16" borderId="118" xfId="27" applyNumberFormat="1" applyFont="1" applyFill="1" applyBorder="1" applyAlignment="1" applyProtection="1">
      <alignment horizontal="center" vertical="center" wrapText="1"/>
      <protection locked="0"/>
    </xf>
    <xf numFmtId="49" fontId="80" fillId="17" borderId="35" xfId="27" applyNumberFormat="1" applyFont="1" applyFill="1" applyBorder="1" applyAlignment="1" applyProtection="1">
      <alignment horizontal="left" vertical="center" wrapText="1"/>
      <protection locked="0"/>
    </xf>
    <xf numFmtId="4" fontId="75" fillId="0" borderId="9" xfId="27" applyNumberFormat="1" applyFont="1" applyBorder="1"/>
    <xf numFmtId="10" fontId="75" fillId="0" borderId="9" xfId="27" applyNumberFormat="1" applyFont="1" applyBorder="1"/>
    <xf numFmtId="49" fontId="84" fillId="25" borderId="8" xfId="27" applyNumberFormat="1" applyFont="1" applyFill="1" applyBorder="1" applyAlignment="1" applyProtection="1">
      <alignment horizontal="center" vertical="center" wrapText="1"/>
      <protection locked="0"/>
    </xf>
    <xf numFmtId="49" fontId="85" fillId="25" borderId="8" xfId="27" applyNumberFormat="1" applyFont="1" applyFill="1" applyBorder="1" applyAlignment="1" applyProtection="1">
      <alignment horizontal="center" vertical="center" wrapText="1"/>
      <protection locked="0"/>
    </xf>
    <xf numFmtId="49" fontId="76" fillId="23" borderId="8" xfId="27" applyNumberFormat="1" applyFont="1" applyFill="1" applyBorder="1" applyAlignment="1" applyProtection="1">
      <alignment horizontal="left" vertical="center" wrapText="1"/>
      <protection locked="0"/>
    </xf>
    <xf numFmtId="10" fontId="75" fillId="3" borderId="8" xfId="27" applyNumberFormat="1" applyFont="1" applyFill="1" applyBorder="1"/>
    <xf numFmtId="49" fontId="85" fillId="26" borderId="8" xfId="27" applyNumberFormat="1" applyFont="1" applyFill="1" applyBorder="1" applyAlignment="1" applyProtection="1">
      <alignment horizontal="center" vertical="center" wrapText="1"/>
      <protection locked="0"/>
    </xf>
    <xf numFmtId="49" fontId="84" fillId="18" borderId="13" xfId="27" applyNumberFormat="1" applyFont="1" applyFill="1" applyBorder="1" applyAlignment="1" applyProtection="1">
      <alignment horizontal="center" vertical="center" wrapText="1"/>
      <protection locked="0"/>
    </xf>
    <xf numFmtId="169" fontId="84" fillId="25" borderId="8" xfId="27" applyNumberFormat="1" applyFont="1" applyFill="1" applyBorder="1" applyAlignment="1" applyProtection="1">
      <alignment horizontal="right" vertical="center" wrapText="1"/>
      <protection locked="0"/>
    </xf>
    <xf numFmtId="4" fontId="88" fillId="5" borderId="8" xfId="27" applyNumberFormat="1" applyFont="1" applyFill="1" applyBorder="1"/>
    <xf numFmtId="10" fontId="88" fillId="5" borderId="8" xfId="27" applyNumberFormat="1" applyFont="1" applyFill="1" applyBorder="1"/>
    <xf numFmtId="4" fontId="88" fillId="4" borderId="8" xfId="27" applyNumberFormat="1" applyFont="1" applyFill="1" applyBorder="1"/>
    <xf numFmtId="49" fontId="84" fillId="18" borderId="9" xfId="27" applyNumberFormat="1" applyFont="1" applyFill="1" applyBorder="1" applyAlignment="1" applyProtection="1">
      <alignment horizontal="center" vertical="center" wrapText="1"/>
      <protection locked="0"/>
    </xf>
    <xf numFmtId="10" fontId="88" fillId="4" borderId="8" xfId="27" applyNumberFormat="1" applyFont="1" applyFill="1" applyBorder="1"/>
    <xf numFmtId="10" fontId="87" fillId="24" borderId="23" xfId="46" applyNumberFormat="1" applyFont="1" applyFill="1" applyBorder="1" applyAlignment="1" applyProtection="1">
      <alignment horizontal="right" vertical="center" wrapText="1"/>
      <protection locked="0"/>
    </xf>
    <xf numFmtId="2" fontId="75" fillId="0" borderId="8" xfId="46" applyNumberFormat="1" applyFont="1" applyBorder="1" applyAlignment="1">
      <alignment vertical="center"/>
    </xf>
    <xf numFmtId="2" fontId="87" fillId="23" borderId="23" xfId="46" applyNumberFormat="1" applyFont="1" applyFill="1" applyBorder="1" applyAlignment="1" applyProtection="1">
      <alignment horizontal="right" vertical="center" wrapText="1"/>
      <protection locked="0"/>
    </xf>
    <xf numFmtId="2" fontId="87" fillId="24" borderId="23" xfId="46" applyNumberFormat="1" applyFont="1" applyFill="1" applyBorder="1" applyAlignment="1" applyProtection="1">
      <alignment horizontal="right" vertical="center" wrapText="1"/>
      <protection locked="0"/>
    </xf>
    <xf numFmtId="2" fontId="86" fillId="17" borderId="37" xfId="46" applyNumberFormat="1" applyFont="1" applyFill="1" applyBorder="1" applyAlignment="1" applyProtection="1">
      <alignment horizontal="right" vertical="center" wrapText="1"/>
      <protection locked="0"/>
    </xf>
    <xf numFmtId="49" fontId="78" fillId="16" borderId="118" xfId="27" applyNumberFormat="1" applyFont="1" applyFill="1" applyBorder="1" applyAlignment="1" applyProtection="1">
      <alignment horizontal="center" vertical="center" wrapText="1"/>
      <protection locked="0"/>
    </xf>
    <xf numFmtId="49" fontId="76" fillId="17" borderId="118" xfId="27" applyNumberFormat="1" applyFont="1" applyFill="1" applyBorder="1" applyAlignment="1" applyProtection="1">
      <alignment horizontal="center" vertical="center" wrapText="1"/>
      <protection locked="0"/>
    </xf>
    <xf numFmtId="49" fontId="76" fillId="17" borderId="1" xfId="27" applyNumberFormat="1" applyFont="1" applyFill="1" applyBorder="1" applyAlignment="1" applyProtection="1">
      <alignment horizontal="left" vertical="center" wrapText="1"/>
      <protection locked="0"/>
    </xf>
    <xf numFmtId="49" fontId="81" fillId="16" borderId="115" xfId="27" applyNumberFormat="1" applyFont="1" applyFill="1" applyBorder="1" applyAlignment="1" applyProtection="1">
      <alignment horizontal="center" vertical="center" wrapText="1"/>
      <protection locked="0"/>
    </xf>
    <xf numFmtId="169" fontId="80" fillId="16" borderId="23" xfId="27" applyNumberFormat="1" applyFont="1" applyFill="1" applyBorder="1" applyAlignment="1" applyProtection="1">
      <alignment horizontal="right" wrapText="1"/>
      <protection locked="0"/>
    </xf>
    <xf numFmtId="169" fontId="76" fillId="16" borderId="9" xfId="27" applyNumberFormat="1" applyFont="1" applyFill="1" applyBorder="1" applyAlignment="1" applyProtection="1">
      <alignment horizontal="right" vertical="center" wrapText="1"/>
      <protection locked="0"/>
    </xf>
    <xf numFmtId="2" fontId="76" fillId="16" borderId="9" xfId="47" applyNumberFormat="1" applyFont="1" applyFill="1" applyBorder="1" applyAlignment="1" applyProtection="1">
      <alignment horizontal="right" vertical="center" wrapText="1"/>
      <protection locked="0"/>
    </xf>
    <xf numFmtId="10" fontId="76" fillId="16" borderId="9" xfId="46" applyNumberFormat="1" applyFont="1" applyFill="1" applyBorder="1" applyAlignment="1" applyProtection="1">
      <alignment horizontal="right" vertical="center" wrapText="1"/>
      <protection locked="0"/>
    </xf>
    <xf numFmtId="8" fontId="37" fillId="0" borderId="0" xfId="27" applyNumberFormat="1" applyFont="1"/>
    <xf numFmtId="10" fontId="80" fillId="17" borderId="32" xfId="27" applyNumberFormat="1" applyFont="1" applyFill="1" applyBorder="1" applyAlignment="1" applyProtection="1">
      <alignment horizontal="right" vertical="center" wrapText="1"/>
      <protection locked="0"/>
    </xf>
    <xf numFmtId="0" fontId="25" fillId="0" borderId="13" xfId="2" applyFont="1" applyBorder="1" applyAlignment="1">
      <alignment horizontal="center" vertical="top" wrapText="1"/>
    </xf>
    <xf numFmtId="0" fontId="25" fillId="3" borderId="13" xfId="2" applyFont="1" applyFill="1" applyBorder="1" applyAlignment="1">
      <alignment horizontal="center" vertical="top" wrapText="1"/>
    </xf>
    <xf numFmtId="0" fontId="16" fillId="3" borderId="10" xfId="2" applyFont="1" applyFill="1" applyBorder="1" applyAlignment="1">
      <alignment horizontal="center" vertical="top" wrapText="1"/>
    </xf>
    <xf numFmtId="49" fontId="84" fillId="18" borderId="104" xfId="27" applyNumberFormat="1" applyFont="1" applyFill="1" applyBorder="1" applyAlignment="1" applyProtection="1">
      <alignment horizontal="center" vertical="center" wrapText="1"/>
      <protection locked="0"/>
    </xf>
    <xf numFmtId="4" fontId="12" fillId="0" borderId="139" xfId="1" applyNumberFormat="1" applyFont="1" applyBorder="1" applyAlignment="1">
      <alignment vertical="top"/>
    </xf>
    <xf numFmtId="10" fontId="12" fillId="0" borderId="124" xfId="1" applyNumberFormat="1" applyFont="1" applyBorder="1" applyAlignment="1">
      <alignment vertical="top"/>
    </xf>
    <xf numFmtId="10" fontId="13" fillId="0" borderId="124" xfId="1" applyNumberFormat="1" applyFont="1" applyBorder="1" applyAlignment="1">
      <alignment vertical="top"/>
    </xf>
    <xf numFmtId="0" fontId="12" fillId="0" borderId="51" xfId="1" applyFont="1" applyBorder="1" applyAlignment="1">
      <alignment horizontal="center" vertical="top"/>
    </xf>
    <xf numFmtId="0" fontId="13" fillId="0" borderId="142" xfId="1" applyFont="1" applyBorder="1" applyAlignment="1">
      <alignment horizontal="right" vertical="top"/>
    </xf>
    <xf numFmtId="0" fontId="61" fillId="0" borderId="36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  <xf numFmtId="0" fontId="57" fillId="13" borderId="112" xfId="1" applyFont="1" applyFill="1" applyBorder="1" applyAlignment="1">
      <alignment horizontal="right" vertical="top"/>
    </xf>
    <xf numFmtId="4" fontId="110" fillId="0" borderId="35" xfId="1" applyNumberFormat="1" applyFont="1" applyBorder="1" applyAlignment="1">
      <alignment vertical="top"/>
    </xf>
    <xf numFmtId="4" fontId="21" fillId="0" borderId="37" xfId="1" applyNumberFormat="1" applyFont="1" applyBorder="1" applyAlignment="1">
      <alignment vertical="top"/>
    </xf>
    <xf numFmtId="4" fontId="21" fillId="0" borderId="139" xfId="1" applyNumberFormat="1" applyFont="1" applyBorder="1" applyAlignment="1">
      <alignment horizontal="center" vertical="top"/>
    </xf>
    <xf numFmtId="4" fontId="21" fillId="0" borderId="139" xfId="1" applyNumberFormat="1" applyFont="1" applyBorder="1" applyAlignment="1">
      <alignment vertical="top"/>
    </xf>
    <xf numFmtId="10" fontId="21" fillId="0" borderId="124" xfId="1" applyNumberFormat="1" applyFont="1" applyBorder="1" applyAlignment="1">
      <alignment horizontal="center" vertical="top"/>
    </xf>
    <xf numFmtId="0" fontId="21" fillId="13" borderId="143" xfId="1" applyFont="1" applyFill="1" applyBorder="1" applyAlignment="1">
      <alignment horizontal="right" vertical="top"/>
    </xf>
    <xf numFmtId="10" fontId="21" fillId="0" borderId="123" xfId="1" applyNumberFormat="1" applyFont="1" applyBorder="1" applyAlignment="1">
      <alignment vertical="top"/>
    </xf>
    <xf numFmtId="0" fontId="21" fillId="0" borderId="8" xfId="1" applyFont="1" applyBorder="1" applyAlignment="1">
      <alignment vertical="top"/>
    </xf>
    <xf numFmtId="0" fontId="21" fillId="0" borderId="144" xfId="1" applyFont="1" applyBorder="1" applyAlignment="1">
      <alignment vertical="top"/>
    </xf>
    <xf numFmtId="49" fontId="56" fillId="0" borderId="35" xfId="3" applyNumberFormat="1" applyFont="1" applyBorder="1" applyAlignment="1">
      <alignment horizontal="center"/>
    </xf>
    <xf numFmtId="49" fontId="56" fillId="0" borderId="37" xfId="3" applyNumberFormat="1" applyFont="1" applyBorder="1" applyAlignment="1">
      <alignment horizontal="center"/>
    </xf>
    <xf numFmtId="49" fontId="21" fillId="0" borderId="8" xfId="3" applyNumberFormat="1" applyFont="1" applyBorder="1" applyAlignment="1">
      <alignment horizontal="center" vertical="top" wrapText="1"/>
    </xf>
    <xf numFmtId="49" fontId="12" fillId="0" borderId="8" xfId="3" applyNumberFormat="1" applyFont="1" applyBorder="1" applyAlignment="1">
      <alignment horizontal="left" vertical="top" wrapText="1"/>
    </xf>
    <xf numFmtId="49" fontId="12" fillId="0" borderId="8" xfId="3" applyNumberFormat="1" applyFont="1" applyBorder="1" applyAlignment="1">
      <alignment horizontal="center" vertical="center"/>
    </xf>
    <xf numFmtId="49" fontId="13" fillId="0" borderId="8" xfId="3" applyNumberFormat="1" applyFont="1" applyBorder="1" applyAlignment="1">
      <alignment horizontal="left" vertical="top" wrapText="1"/>
    </xf>
    <xf numFmtId="49" fontId="13" fillId="0" borderId="8" xfId="3" applyNumberFormat="1" applyFont="1" applyBorder="1" applyAlignment="1">
      <alignment horizontal="center" vertical="center"/>
    </xf>
    <xf numFmtId="4" fontId="13" fillId="0" borderId="8" xfId="3" applyNumberFormat="1" applyFont="1" applyBorder="1" applyAlignment="1">
      <alignment horizontal="right" vertical="center"/>
    </xf>
    <xf numFmtId="0" fontId="13" fillId="0" borderId="8" xfId="3" applyFont="1" applyBorder="1" applyAlignment="1">
      <alignment horizontal="left" vertical="top" wrapText="1"/>
    </xf>
    <xf numFmtId="49" fontId="56" fillId="0" borderId="38" xfId="3" applyNumberFormat="1" applyFont="1" applyBorder="1" applyAlignment="1">
      <alignment horizontal="center"/>
    </xf>
    <xf numFmtId="4" fontId="24" fillId="0" borderId="12" xfId="2" applyNumberFormat="1" applyFont="1" applyBorder="1" applyAlignment="1">
      <alignment horizontal="right" vertical="center" wrapText="1"/>
    </xf>
    <xf numFmtId="4" fontId="23" fillId="0" borderId="8" xfId="2" applyNumberFormat="1" applyFont="1" applyBorder="1" applyAlignment="1">
      <alignment horizontal="right" vertical="center"/>
    </xf>
    <xf numFmtId="10" fontId="23" fillId="0" borderId="8" xfId="2" applyNumberFormat="1" applyFont="1" applyBorder="1" applyAlignment="1">
      <alignment horizontal="right" vertical="center"/>
    </xf>
    <xf numFmtId="0" fontId="24" fillId="0" borderId="117" xfId="2" applyFont="1" applyBorder="1" applyAlignment="1">
      <alignment vertical="top" wrapText="1"/>
    </xf>
    <xf numFmtId="4" fontId="23" fillId="0" borderId="139" xfId="2" applyNumberFormat="1" applyFont="1" applyBorder="1" applyAlignment="1">
      <alignment vertical="top"/>
    </xf>
    <xf numFmtId="10" fontId="23" fillId="0" borderId="139" xfId="2" applyNumberFormat="1" applyFont="1" applyBorder="1" applyAlignment="1">
      <alignment vertical="top"/>
    </xf>
    <xf numFmtId="0" fontId="14" fillId="4" borderId="12" xfId="2" applyFont="1" applyFill="1" applyBorder="1" applyAlignment="1">
      <alignment horizontal="center" vertical="top" wrapText="1"/>
    </xf>
    <xf numFmtId="4" fontId="17" fillId="4" borderId="8" xfId="2" applyNumberFormat="1" applyFont="1" applyFill="1" applyBorder="1" applyAlignment="1">
      <alignment horizontal="right" vertical="top" wrapText="1"/>
    </xf>
    <xf numFmtId="10" fontId="17" fillId="4" borderId="8" xfId="2" applyNumberFormat="1" applyFont="1" applyFill="1" applyBorder="1" applyAlignment="1">
      <alignment horizontal="right" vertical="top" wrapText="1"/>
    </xf>
    <xf numFmtId="10" fontId="17" fillId="4" borderId="8" xfId="2" applyNumberFormat="1" applyFont="1" applyFill="1" applyBorder="1" applyAlignment="1">
      <alignment vertical="top"/>
    </xf>
    <xf numFmtId="4" fontId="17" fillId="3" borderId="8" xfId="2" applyNumberFormat="1" applyFont="1" applyFill="1" applyBorder="1" applyAlignment="1">
      <alignment horizontal="right" vertical="top" wrapText="1"/>
    </xf>
    <xf numFmtId="10" fontId="17" fillId="3" borderId="8" xfId="2" applyNumberFormat="1" applyFont="1" applyFill="1" applyBorder="1" applyAlignment="1">
      <alignment horizontal="right" vertical="top" wrapText="1"/>
    </xf>
    <xf numFmtId="4" fontId="17" fillId="3" borderId="8" xfId="2" applyNumberFormat="1" applyFont="1" applyFill="1" applyBorder="1" applyAlignment="1">
      <alignment vertical="top"/>
    </xf>
    <xf numFmtId="10" fontId="17" fillId="3" borderId="8" xfId="2" applyNumberFormat="1" applyFont="1" applyFill="1" applyBorder="1" applyAlignment="1">
      <alignment vertical="top"/>
    </xf>
    <xf numFmtId="0" fontId="17" fillId="0" borderId="13" xfId="2" applyFont="1" applyBorder="1" applyAlignment="1">
      <alignment horizontal="center" vertical="top" wrapText="1"/>
    </xf>
    <xf numFmtId="0" fontId="17" fillId="3" borderId="11" xfId="2" applyFont="1" applyFill="1" applyBorder="1" applyAlignment="1">
      <alignment horizontal="center" vertical="top" wrapText="1"/>
    </xf>
    <xf numFmtId="0" fontId="17" fillId="3" borderId="64" xfId="2" applyFont="1" applyFill="1" applyBorder="1" applyAlignment="1">
      <alignment horizontal="center" vertical="top" wrapText="1"/>
    </xf>
    <xf numFmtId="0" fontId="17" fillId="3" borderId="141" xfId="2" applyFont="1" applyFill="1" applyBorder="1" applyAlignment="1">
      <alignment horizontal="center" vertical="top" wrapText="1"/>
    </xf>
    <xf numFmtId="0" fontId="23" fillId="0" borderId="14" xfId="2" applyFont="1" applyBorder="1" applyAlignment="1">
      <alignment vertical="top" wrapText="1"/>
    </xf>
    <xf numFmtId="0" fontId="24" fillId="3" borderId="8" xfId="2" applyFont="1" applyFill="1" applyBorder="1" applyAlignment="1">
      <alignment horizontal="center" vertical="top" wrapText="1"/>
    </xf>
    <xf numFmtId="0" fontId="24" fillId="3" borderId="8" xfId="2" applyFont="1" applyFill="1" applyBorder="1" applyAlignment="1">
      <alignment vertical="top" wrapText="1"/>
    </xf>
    <xf numFmtId="4" fontId="17" fillId="3" borderId="139" xfId="2" applyNumberFormat="1" applyFont="1" applyFill="1" applyBorder="1" applyAlignment="1">
      <alignment horizontal="right" vertical="top" wrapText="1"/>
    </xf>
    <xf numFmtId="4" fontId="17" fillId="3" borderId="20" xfId="2" applyNumberFormat="1" applyFont="1" applyFill="1" applyBorder="1" applyAlignment="1">
      <alignment horizontal="right" vertical="top" wrapText="1"/>
    </xf>
    <xf numFmtId="10" fontId="17" fillId="3" borderId="139" xfId="2" applyNumberFormat="1" applyFont="1" applyFill="1" applyBorder="1" applyAlignment="1">
      <alignment horizontal="right" vertical="top" wrapText="1"/>
    </xf>
    <xf numFmtId="10" fontId="17" fillId="3" borderId="20" xfId="2" applyNumberFormat="1" applyFont="1" applyFill="1" applyBorder="1" applyAlignment="1">
      <alignment horizontal="right" vertical="top" wrapText="1"/>
    </xf>
    <xf numFmtId="10" fontId="17" fillId="3" borderId="13" xfId="2" applyNumberFormat="1" applyFont="1" applyFill="1" applyBorder="1" applyAlignment="1">
      <alignment horizontal="right" vertical="top" wrapText="1"/>
    </xf>
    <xf numFmtId="4" fontId="17" fillId="3" borderId="13" xfId="2" applyNumberFormat="1" applyFont="1" applyFill="1" applyBorder="1" applyAlignment="1">
      <alignment horizontal="right" vertical="top" wrapText="1"/>
    </xf>
    <xf numFmtId="0" fontId="16" fillId="4" borderId="8" xfId="2" applyFont="1" applyFill="1" applyBorder="1" applyAlignment="1">
      <alignment vertical="top" wrapText="1"/>
    </xf>
    <xf numFmtId="4" fontId="16" fillId="3" borderId="8" xfId="2" applyNumberFormat="1" applyFont="1" applyFill="1" applyBorder="1" applyAlignment="1">
      <alignment horizontal="right" vertical="top" wrapText="1"/>
    </xf>
    <xf numFmtId="0" fontId="24" fillId="0" borderId="117" xfId="2" applyFont="1" applyBorder="1" applyAlignment="1">
      <alignment horizontal="center" vertical="top" wrapText="1"/>
    </xf>
    <xf numFmtId="4" fontId="23" fillId="0" borderId="14" xfId="2" applyNumberFormat="1" applyFont="1" applyBorder="1" applyAlignment="1">
      <alignment vertical="top"/>
    </xf>
    <xf numFmtId="10" fontId="23" fillId="0" borderId="14" xfId="2" applyNumberFormat="1" applyFont="1" applyBorder="1" applyAlignment="1">
      <alignment vertical="top"/>
    </xf>
    <xf numFmtId="0" fontId="25" fillId="6" borderId="117" xfId="2" applyFont="1" applyFill="1" applyBorder="1" applyAlignment="1">
      <alignment horizontal="center" vertical="top" wrapText="1"/>
    </xf>
    <xf numFmtId="0" fontId="25" fillId="8" borderId="8" xfId="2" applyFont="1" applyFill="1" applyBorder="1" applyAlignment="1">
      <alignment horizontal="center" vertical="top" wrapText="1"/>
    </xf>
    <xf numFmtId="0" fontId="24" fillId="8" borderId="8" xfId="2" applyFont="1" applyFill="1" applyBorder="1" applyAlignment="1">
      <alignment horizontal="center" vertical="top" wrapText="1"/>
    </xf>
    <xf numFmtId="0" fontId="111" fillId="8" borderId="8" xfId="2" applyFont="1" applyFill="1" applyBorder="1" applyAlignment="1">
      <alignment vertical="top" wrapText="1"/>
    </xf>
    <xf numFmtId="0" fontId="120" fillId="3" borderId="139" xfId="2" applyFont="1" applyFill="1" applyBorder="1" applyAlignment="1">
      <alignment horizontal="center" vertical="top" wrapText="1"/>
    </xf>
    <xf numFmtId="0" fontId="16" fillId="4" borderId="117" xfId="2" applyFont="1" applyFill="1" applyBorder="1" applyAlignment="1">
      <alignment horizontal="center" vertical="top" wrapText="1"/>
    </xf>
    <xf numFmtId="0" fontId="119" fillId="4" borderId="117" xfId="2" applyFont="1" applyFill="1" applyBorder="1" applyAlignment="1">
      <alignment horizontal="center" vertical="top" wrapText="1"/>
    </xf>
    <xf numFmtId="0" fontId="23" fillId="4" borderId="117" xfId="2" applyFont="1" applyFill="1" applyBorder="1" applyAlignment="1">
      <alignment vertical="top" wrapText="1"/>
    </xf>
    <xf numFmtId="0" fontId="23" fillId="3" borderId="117" xfId="2" applyFont="1" applyFill="1" applyBorder="1" applyAlignment="1">
      <alignment horizontal="center" vertical="top" wrapText="1"/>
    </xf>
    <xf numFmtId="0" fontId="117" fillId="3" borderId="13" xfId="2" applyFont="1" applyFill="1" applyBorder="1" applyAlignment="1">
      <alignment horizontal="center" vertical="top" wrapText="1"/>
    </xf>
    <xf numFmtId="0" fontId="118" fillId="3" borderId="14" xfId="2" applyFont="1" applyFill="1" applyBorder="1" applyAlignment="1">
      <alignment horizontal="center" vertical="top" wrapText="1"/>
    </xf>
    <xf numFmtId="0" fontId="118" fillId="3" borderId="20" xfId="2" applyFont="1" applyFill="1" applyBorder="1" applyAlignment="1">
      <alignment horizontal="center" vertical="top" wrapText="1"/>
    </xf>
    <xf numFmtId="0" fontId="118" fillId="3" borderId="13" xfId="2" applyFont="1" applyFill="1" applyBorder="1" applyAlignment="1">
      <alignment horizontal="center" vertical="top" wrapText="1"/>
    </xf>
    <xf numFmtId="4" fontId="111" fillId="3" borderId="117" xfId="2" applyNumberFormat="1" applyFont="1" applyFill="1" applyBorder="1" applyAlignment="1">
      <alignment horizontal="right" vertical="top" wrapText="1"/>
    </xf>
    <xf numFmtId="4" fontId="23" fillId="3" borderId="117" xfId="2" applyNumberFormat="1" applyFont="1" applyFill="1" applyBorder="1" applyAlignment="1">
      <alignment horizontal="right" vertical="top" wrapText="1"/>
    </xf>
    <xf numFmtId="10" fontId="23" fillId="3" borderId="117" xfId="2" applyNumberFormat="1" applyFont="1" applyFill="1" applyBorder="1" applyAlignment="1">
      <alignment horizontal="right" vertical="top" wrapText="1"/>
    </xf>
    <xf numFmtId="4" fontId="23" fillId="3" borderId="117" xfId="2" applyNumberFormat="1" applyFont="1" applyFill="1" applyBorder="1" applyAlignment="1">
      <alignment vertical="top"/>
    </xf>
    <xf numFmtId="10" fontId="23" fillId="3" borderId="117" xfId="2" applyNumberFormat="1" applyFont="1" applyFill="1" applyBorder="1" applyAlignment="1">
      <alignment vertical="top"/>
    </xf>
    <xf numFmtId="4" fontId="23" fillId="3" borderId="14" xfId="2" applyNumberFormat="1" applyFont="1" applyFill="1" applyBorder="1" applyAlignment="1">
      <alignment horizontal="right" vertical="top" wrapText="1"/>
    </xf>
    <xf numFmtId="4" fontId="23" fillId="3" borderId="13" xfId="2" applyNumberFormat="1" applyFont="1" applyFill="1" applyBorder="1" applyAlignment="1">
      <alignment horizontal="right" vertical="top" wrapText="1"/>
    </xf>
    <xf numFmtId="4" fontId="24" fillId="4" borderId="117" xfId="2" applyNumberFormat="1" applyFont="1" applyFill="1" applyBorder="1" applyAlignment="1">
      <alignment horizontal="right" vertical="top" wrapText="1"/>
    </xf>
    <xf numFmtId="10" fontId="24" fillId="4" borderId="117" xfId="2" applyNumberFormat="1" applyFont="1" applyFill="1" applyBorder="1" applyAlignment="1">
      <alignment horizontal="right" vertical="top" wrapText="1"/>
    </xf>
    <xf numFmtId="4" fontId="24" fillId="4" borderId="117" xfId="2" applyNumberFormat="1" applyFont="1" applyFill="1" applyBorder="1" applyAlignment="1">
      <alignment vertical="top"/>
    </xf>
    <xf numFmtId="10" fontId="24" fillId="4" borderId="117" xfId="2" applyNumberFormat="1" applyFont="1" applyFill="1" applyBorder="1" applyAlignment="1">
      <alignment vertical="top"/>
    </xf>
    <xf numFmtId="4" fontId="23" fillId="0" borderId="117" xfId="2" applyNumberFormat="1" applyFont="1" applyBorder="1" applyAlignment="1">
      <alignment horizontal="right" vertical="top" wrapText="1"/>
    </xf>
    <xf numFmtId="0" fontId="24" fillId="0" borderId="107" xfId="2" applyFont="1" applyBorder="1" applyAlignment="1">
      <alignment vertical="top" wrapText="1"/>
    </xf>
    <xf numFmtId="4" fontId="16" fillId="0" borderId="139" xfId="2" applyNumberFormat="1" applyFont="1" applyBorder="1" applyAlignment="1">
      <alignment vertical="top"/>
    </xf>
    <xf numFmtId="4" fontId="16" fillId="4" borderId="8" xfId="2" applyNumberFormat="1" applyFont="1" applyFill="1" applyBorder="1" applyAlignment="1">
      <alignment vertical="top"/>
    </xf>
    <xf numFmtId="0" fontId="24" fillId="3" borderId="13" xfId="2" applyFont="1" applyFill="1" applyBorder="1" applyAlignment="1">
      <alignment horizontal="center" vertical="top" wrapText="1"/>
    </xf>
    <xf numFmtId="4" fontId="24" fillId="3" borderId="13" xfId="2" applyNumberFormat="1" applyFont="1" applyFill="1" applyBorder="1" applyAlignment="1">
      <alignment horizontal="right" vertical="top" wrapText="1"/>
    </xf>
    <xf numFmtId="10" fontId="24" fillId="3" borderId="13" xfId="2" applyNumberFormat="1" applyFont="1" applyFill="1" applyBorder="1" applyAlignment="1">
      <alignment horizontal="right" vertical="top" wrapText="1"/>
    </xf>
    <xf numFmtId="4" fontId="16" fillId="3" borderId="13" xfId="2" applyNumberFormat="1" applyFont="1" applyFill="1" applyBorder="1" applyAlignment="1">
      <alignment vertical="top"/>
    </xf>
    <xf numFmtId="10" fontId="23" fillId="3" borderId="13" xfId="2" applyNumberFormat="1" applyFont="1" applyFill="1" applyBorder="1" applyAlignment="1">
      <alignment vertical="top"/>
    </xf>
    <xf numFmtId="0" fontId="24" fillId="3" borderId="14" xfId="2" applyFont="1" applyFill="1" applyBorder="1" applyAlignment="1">
      <alignment vertical="top" wrapText="1"/>
    </xf>
    <xf numFmtId="0" fontId="13" fillId="0" borderId="8" xfId="2" applyBorder="1" applyAlignment="1">
      <alignment vertical="center"/>
    </xf>
    <xf numFmtId="0" fontId="22" fillId="0" borderId="8" xfId="2" applyFont="1" applyBorder="1" applyAlignment="1">
      <alignment horizontal="right" vertical="center"/>
    </xf>
    <xf numFmtId="4" fontId="22" fillId="0" borderId="8" xfId="2" applyNumberFormat="1" applyFont="1" applyBorder="1" applyAlignment="1">
      <alignment vertical="center"/>
    </xf>
    <xf numFmtId="10" fontId="22" fillId="0" borderId="8" xfId="2" applyNumberFormat="1" applyFont="1" applyBorder="1" applyAlignment="1">
      <alignment vertical="center"/>
    </xf>
    <xf numFmtId="4" fontId="24" fillId="3" borderId="8" xfId="2" applyNumberFormat="1" applyFont="1" applyFill="1" applyBorder="1" applyAlignment="1">
      <alignment horizontal="right" vertical="top" wrapText="1"/>
    </xf>
    <xf numFmtId="10" fontId="24" fillId="3" borderId="8" xfId="2" applyNumberFormat="1" applyFont="1" applyFill="1" applyBorder="1" applyAlignment="1">
      <alignment horizontal="right" vertical="top" wrapText="1"/>
    </xf>
    <xf numFmtId="4" fontId="16" fillId="3" borderId="8" xfId="2" applyNumberFormat="1" applyFont="1" applyFill="1" applyBorder="1" applyAlignment="1">
      <alignment vertical="top"/>
    </xf>
    <xf numFmtId="10" fontId="23" fillId="3" borderId="8" xfId="2" applyNumberFormat="1" applyFont="1" applyFill="1" applyBorder="1" applyAlignment="1">
      <alignment vertical="top"/>
    </xf>
    <xf numFmtId="10" fontId="16" fillId="4" borderId="8" xfId="46" applyNumberFormat="1" applyFont="1" applyFill="1" applyBorder="1" applyAlignment="1">
      <alignment vertical="top"/>
    </xf>
    <xf numFmtId="4" fontId="111" fillId="8" borderId="8" xfId="2" applyNumberFormat="1" applyFont="1" applyFill="1" applyBorder="1" applyAlignment="1">
      <alignment horizontal="right" vertical="top" wrapText="1"/>
    </xf>
    <xf numFmtId="10" fontId="111" fillId="8" borderId="8" xfId="2" applyNumberFormat="1" applyFont="1" applyFill="1" applyBorder="1" applyAlignment="1">
      <alignment horizontal="right" vertical="top" wrapText="1"/>
    </xf>
    <xf numFmtId="4" fontId="111" fillId="8" borderId="8" xfId="2" applyNumberFormat="1" applyFont="1" applyFill="1" applyBorder="1" applyAlignment="1">
      <alignment vertical="top"/>
    </xf>
    <xf numFmtId="10" fontId="111" fillId="8" borderId="8" xfId="2" applyNumberFormat="1" applyFont="1" applyFill="1" applyBorder="1" applyAlignment="1">
      <alignment vertical="top"/>
    </xf>
    <xf numFmtId="10" fontId="19" fillId="3" borderId="14" xfId="2" applyNumberFormat="1" applyFont="1" applyFill="1" applyBorder="1" applyAlignment="1">
      <alignment horizontal="right" vertical="top" wrapText="1"/>
    </xf>
    <xf numFmtId="4" fontId="16" fillId="3" borderId="117" xfId="2" applyNumberFormat="1" applyFont="1" applyFill="1" applyBorder="1" applyAlignment="1">
      <alignment horizontal="right" vertical="top" wrapText="1"/>
    </xf>
    <xf numFmtId="4" fontId="19" fillId="3" borderId="139" xfId="2" applyNumberFormat="1" applyFont="1" applyFill="1" applyBorder="1" applyAlignment="1">
      <alignment horizontal="right" vertical="top" wrapText="1"/>
    </xf>
    <xf numFmtId="4" fontId="19" fillId="3" borderId="104" xfId="2" applyNumberFormat="1" applyFont="1" applyFill="1" applyBorder="1" applyAlignment="1">
      <alignment horizontal="right" vertical="top" wrapText="1"/>
    </xf>
    <xf numFmtId="4" fontId="19" fillId="3" borderId="137" xfId="2" applyNumberFormat="1" applyFont="1" applyFill="1" applyBorder="1" applyAlignment="1">
      <alignment horizontal="right" vertical="top" wrapText="1"/>
    </xf>
    <xf numFmtId="4" fontId="24" fillId="0" borderId="140" xfId="2" applyNumberFormat="1" applyFont="1" applyBorder="1" applyAlignment="1">
      <alignment vertical="top" wrapText="1"/>
    </xf>
    <xf numFmtId="4" fontId="24" fillId="0" borderId="14" xfId="2" applyNumberFormat="1" applyFont="1" applyBorder="1" applyAlignment="1">
      <alignment vertical="top" wrapText="1"/>
    </xf>
    <xf numFmtId="4" fontId="24" fillId="0" borderId="117" xfId="2" applyNumberFormat="1" applyFont="1" applyBorder="1" applyAlignment="1">
      <alignment vertical="top" wrapText="1"/>
    </xf>
    <xf numFmtId="4" fontId="24" fillId="0" borderId="139" xfId="2" applyNumberFormat="1" applyFont="1" applyBorder="1" applyAlignment="1">
      <alignment vertical="top" wrapText="1"/>
    </xf>
    <xf numFmtId="4" fontId="24" fillId="0" borderId="104" xfId="2" applyNumberFormat="1" applyFont="1" applyBorder="1" applyAlignment="1">
      <alignment vertical="top" wrapText="1"/>
    </xf>
    <xf numFmtId="4" fontId="24" fillId="0" borderId="137" xfId="2" applyNumberFormat="1" applyFont="1" applyBorder="1" applyAlignment="1">
      <alignment vertical="top" wrapText="1"/>
    </xf>
    <xf numFmtId="4" fontId="101" fillId="0" borderId="8" xfId="0" applyNumberFormat="1" applyFont="1" applyFill="1" applyBorder="1" applyAlignment="1" applyProtection="1">
      <alignment horizontal="right" vertical="top"/>
      <protection locked="0"/>
    </xf>
    <xf numFmtId="0" fontId="23" fillId="3" borderId="14" xfId="2" applyFont="1" applyFill="1" applyBorder="1" applyAlignment="1">
      <alignment horizontal="center" vertical="top" wrapText="1"/>
    </xf>
    <xf numFmtId="4" fontId="23" fillId="3" borderId="104" xfId="2" applyNumberFormat="1" applyFont="1" applyFill="1" applyBorder="1" applyAlignment="1">
      <alignment horizontal="right" vertical="top" wrapText="1"/>
    </xf>
    <xf numFmtId="10" fontId="23" fillId="3" borderId="14" xfId="2" applyNumberFormat="1" applyFont="1" applyFill="1" applyBorder="1" applyAlignment="1">
      <alignment horizontal="right" vertical="top" wrapText="1"/>
    </xf>
    <xf numFmtId="4" fontId="23" fillId="3" borderId="14" xfId="2" applyNumberFormat="1" applyFont="1" applyFill="1" applyBorder="1" applyAlignment="1">
      <alignment vertical="top"/>
    </xf>
    <xf numFmtId="10" fontId="23" fillId="3" borderId="14" xfId="2" applyNumberFormat="1" applyFont="1" applyFill="1" applyBorder="1" applyAlignment="1">
      <alignment vertical="top"/>
    </xf>
    <xf numFmtId="0" fontId="25" fillId="6" borderId="8" xfId="2" applyFont="1" applyFill="1" applyBorder="1" applyAlignment="1">
      <alignment horizontal="center" vertical="top" wrapText="1"/>
    </xf>
    <xf numFmtId="0" fontId="19" fillId="6" borderId="8" xfId="2" applyFont="1" applyFill="1" applyBorder="1" applyAlignment="1">
      <alignment vertical="top" wrapText="1"/>
    </xf>
    <xf numFmtId="9" fontId="23" fillId="0" borderId="8" xfId="2" applyNumberFormat="1" applyFont="1" applyBorder="1" applyAlignment="1">
      <alignment vertical="center"/>
    </xf>
    <xf numFmtId="2" fontId="16" fillId="0" borderId="8" xfId="2" applyNumberFormat="1" applyFont="1" applyBorder="1" applyAlignment="1">
      <alignment vertical="top"/>
    </xf>
    <xf numFmtId="0" fontId="25" fillId="0" borderId="8" xfId="2" applyFont="1" applyBorder="1" applyAlignment="1">
      <alignment horizontal="center" vertical="top" wrapText="1"/>
    </xf>
    <xf numFmtId="0" fontId="19" fillId="0" borderId="137" xfId="2" applyFont="1" applyFill="1" applyBorder="1" applyAlignment="1">
      <alignment horizontal="center" vertical="center" wrapText="1"/>
    </xf>
    <xf numFmtId="0" fontId="16" fillId="0" borderId="137" xfId="2" applyFont="1" applyFill="1" applyBorder="1" applyAlignment="1">
      <alignment horizontal="center" vertical="center" wrapText="1"/>
    </xf>
    <xf numFmtId="0" fontId="17" fillId="0" borderId="132" xfId="2" applyFont="1" applyFill="1" applyBorder="1" applyAlignment="1">
      <alignment horizontal="left" vertical="center" wrapText="1"/>
    </xf>
    <xf numFmtId="0" fontId="16" fillId="7" borderId="137" xfId="2" applyFont="1" applyFill="1" applyBorder="1" applyAlignment="1">
      <alignment horizontal="center" vertical="center" wrapText="1"/>
    </xf>
    <xf numFmtId="0" fontId="19" fillId="7" borderId="137" xfId="2" applyFont="1" applyFill="1" applyBorder="1" applyAlignment="1">
      <alignment horizontal="center" vertical="center" wrapText="1"/>
    </xf>
    <xf numFmtId="0" fontId="19" fillId="7" borderId="132" xfId="2" applyFont="1" applyFill="1" applyBorder="1" applyAlignment="1">
      <alignment horizontal="left" vertical="center" wrapText="1"/>
    </xf>
    <xf numFmtId="0" fontId="19" fillId="5" borderId="137" xfId="2" applyFont="1" applyFill="1" applyBorder="1" applyAlignment="1">
      <alignment horizontal="center" vertical="center" wrapText="1"/>
    </xf>
    <xf numFmtId="0" fontId="19" fillId="5" borderId="132" xfId="2" applyFont="1" applyFill="1" applyBorder="1" applyAlignment="1">
      <alignment horizontal="left" vertical="center" wrapText="1"/>
    </xf>
    <xf numFmtId="0" fontId="16" fillId="0" borderId="132" xfId="2" applyFont="1" applyFill="1" applyBorder="1" applyAlignment="1">
      <alignment horizontal="left" vertical="center" wrapText="1"/>
    </xf>
    <xf numFmtId="0" fontId="16" fillId="7" borderId="132" xfId="2" applyFont="1" applyFill="1" applyBorder="1" applyAlignment="1">
      <alignment horizontal="left" vertical="center" wrapText="1"/>
    </xf>
    <xf numFmtId="43" fontId="16" fillId="0" borderId="8" xfId="2" applyNumberFormat="1" applyFont="1" applyFill="1" applyBorder="1" applyAlignment="1">
      <alignment horizontal="right" vertical="center" wrapText="1"/>
    </xf>
    <xf numFmtId="2" fontId="16" fillId="0" borderId="137" xfId="48" applyNumberFormat="1" applyFont="1" applyFill="1" applyBorder="1" applyAlignment="1">
      <alignment horizontal="right" vertical="center" wrapText="1"/>
    </xf>
    <xf numFmtId="43" fontId="16" fillId="0" borderId="137" xfId="2" applyNumberFormat="1" applyFont="1" applyFill="1" applyBorder="1" applyAlignment="1">
      <alignment horizontal="right" vertical="center" wrapText="1"/>
    </xf>
    <xf numFmtId="0" fontId="72" fillId="0" borderId="137" xfId="30" applyFont="1" applyBorder="1" applyAlignment="1">
      <alignment horizontal="right" vertical="center"/>
    </xf>
    <xf numFmtId="2" fontId="72" fillId="0" borderId="137" xfId="30" applyNumberFormat="1" applyFont="1" applyBorder="1" applyAlignment="1">
      <alignment horizontal="right" vertical="center"/>
    </xf>
    <xf numFmtId="43" fontId="16" fillId="7" borderId="8" xfId="2" applyNumberFormat="1" applyFont="1" applyFill="1" applyBorder="1" applyAlignment="1">
      <alignment horizontal="right" vertical="center" wrapText="1"/>
    </xf>
    <xf numFmtId="10" fontId="14" fillId="5" borderId="137" xfId="46" applyNumberFormat="1" applyFont="1" applyFill="1" applyBorder="1" applyAlignment="1">
      <alignment horizontal="right" vertical="center"/>
    </xf>
    <xf numFmtId="10" fontId="72" fillId="0" borderId="137" xfId="46" applyNumberFormat="1" applyFont="1" applyBorder="1" applyAlignment="1">
      <alignment horizontal="right" vertical="center"/>
    </xf>
    <xf numFmtId="2" fontId="16" fillId="7" borderId="137" xfId="2" applyNumberFormat="1" applyFont="1" applyFill="1" applyBorder="1" applyAlignment="1">
      <alignment horizontal="right" vertical="center" wrapText="1"/>
    </xf>
    <xf numFmtId="10" fontId="72" fillId="7" borderId="137" xfId="46" applyNumberFormat="1" applyFont="1" applyFill="1" applyBorder="1" applyAlignment="1">
      <alignment horizontal="right" vertical="center"/>
    </xf>
    <xf numFmtId="43" fontId="14" fillId="5" borderId="8" xfId="2" applyNumberFormat="1" applyFont="1" applyFill="1" applyBorder="1" applyAlignment="1">
      <alignment horizontal="right" vertical="center" wrapText="1"/>
    </xf>
    <xf numFmtId="2" fontId="14" fillId="5" borderId="137" xfId="2" applyNumberFormat="1" applyFont="1" applyFill="1" applyBorder="1" applyAlignment="1">
      <alignment horizontal="right" vertical="center" wrapText="1"/>
    </xf>
    <xf numFmtId="4" fontId="14" fillId="5" borderId="8" xfId="2" applyNumberFormat="1" applyFont="1" applyFill="1" applyBorder="1" applyAlignment="1">
      <alignment horizontal="right" vertical="center" wrapText="1"/>
    </xf>
    <xf numFmtId="10" fontId="14" fillId="5" borderId="8" xfId="2" applyNumberFormat="1" applyFont="1" applyFill="1" applyBorder="1" applyAlignment="1">
      <alignment horizontal="right" vertical="center" wrapText="1"/>
    </xf>
    <xf numFmtId="9" fontId="72" fillId="0" borderId="137" xfId="46" applyNumberFormat="1" applyFont="1" applyBorder="1" applyAlignment="1">
      <alignment horizontal="right" vertical="center"/>
    </xf>
    <xf numFmtId="43" fontId="14" fillId="5" borderId="137" xfId="2" applyNumberFormat="1" applyFont="1" applyFill="1" applyBorder="1" applyAlignment="1">
      <alignment horizontal="right" vertical="center" wrapText="1"/>
    </xf>
    <xf numFmtId="43" fontId="16" fillId="7" borderId="137" xfId="2" applyNumberFormat="1" applyFont="1" applyFill="1" applyBorder="1" applyAlignment="1">
      <alignment horizontal="right" vertical="center" wrapText="1"/>
    </xf>
    <xf numFmtId="10" fontId="72" fillId="0" borderId="8" xfId="30" applyNumberFormat="1" applyFont="1" applyBorder="1" applyAlignment="1">
      <alignment horizontal="right"/>
    </xf>
    <xf numFmtId="4" fontId="72" fillId="0" borderId="8" xfId="30" applyNumberFormat="1" applyFont="1" applyBorder="1" applyAlignment="1">
      <alignment horizontal="right"/>
    </xf>
    <xf numFmtId="9" fontId="72" fillId="7" borderId="137" xfId="46" applyFont="1" applyFill="1" applyBorder="1" applyAlignment="1">
      <alignment horizontal="right" vertical="center"/>
    </xf>
    <xf numFmtId="9" fontId="121" fillId="5" borderId="137" xfId="30" applyNumberFormat="1" applyFont="1" applyFill="1" applyBorder="1" applyAlignment="1">
      <alignment horizontal="right" vertical="center"/>
    </xf>
    <xf numFmtId="2" fontId="14" fillId="5" borderId="8" xfId="2" applyNumberFormat="1" applyFont="1" applyFill="1" applyBorder="1" applyAlignment="1">
      <alignment horizontal="right" vertical="center" wrapText="1"/>
    </xf>
    <xf numFmtId="2" fontId="16" fillId="7" borderId="8" xfId="2" applyNumberFormat="1" applyFont="1" applyFill="1" applyBorder="1" applyAlignment="1">
      <alignment horizontal="right" vertical="center" wrapText="1"/>
    </xf>
    <xf numFmtId="2" fontId="16" fillId="0" borderId="8" xfId="2" applyNumberFormat="1" applyFont="1" applyFill="1" applyBorder="1" applyAlignment="1">
      <alignment horizontal="right" vertical="center" wrapText="1"/>
    </xf>
    <xf numFmtId="2" fontId="16" fillId="0" borderId="137" xfId="2" applyNumberFormat="1" applyFont="1" applyFill="1" applyBorder="1" applyAlignment="1">
      <alignment horizontal="right" vertical="center" wrapText="1"/>
    </xf>
    <xf numFmtId="2" fontId="16" fillId="0" borderId="8" xfId="2" applyNumberFormat="1" applyFont="1" applyBorder="1" applyAlignment="1">
      <alignment horizontal="right"/>
    </xf>
    <xf numFmtId="2" fontId="72" fillId="0" borderId="8" xfId="30" applyNumberFormat="1" applyFont="1" applyBorder="1" applyAlignment="1">
      <alignment horizontal="right"/>
    </xf>
    <xf numFmtId="2" fontId="72" fillId="0" borderId="8" xfId="30" applyNumberFormat="1" applyFont="1" applyBorder="1" applyAlignment="1">
      <alignment horizontal="right" vertical="center"/>
    </xf>
    <xf numFmtId="10" fontId="14" fillId="5" borderId="8" xfId="46" applyNumberFormat="1" applyFont="1" applyFill="1" applyBorder="1" applyAlignment="1">
      <alignment horizontal="right" vertical="center" wrapText="1"/>
    </xf>
    <xf numFmtId="10" fontId="121" fillId="5" borderId="137" xfId="46" applyNumberFormat="1" applyFont="1" applyFill="1" applyBorder="1" applyAlignment="1">
      <alignment horizontal="right" vertical="center"/>
    </xf>
    <xf numFmtId="10" fontId="16" fillId="7" borderId="8" xfId="46" applyNumberFormat="1" applyFont="1" applyFill="1" applyBorder="1" applyAlignment="1">
      <alignment horizontal="right" vertical="center" wrapText="1"/>
    </xf>
    <xf numFmtId="10" fontId="72" fillId="0" borderId="8" xfId="46" applyNumberFormat="1" applyFont="1" applyBorder="1" applyAlignment="1">
      <alignment horizontal="right" vertical="center"/>
    </xf>
    <xf numFmtId="0" fontId="25" fillId="0" borderId="13" xfId="2" applyFont="1" applyBorder="1" applyAlignment="1">
      <alignment horizontal="center" vertical="top" wrapText="1"/>
    </xf>
    <xf numFmtId="0" fontId="32" fillId="0" borderId="13" xfId="1" applyFont="1" applyBorder="1" applyAlignment="1">
      <alignment horizontal="center" vertical="center" wrapText="1"/>
    </xf>
    <xf numFmtId="4" fontId="111" fillId="6" borderId="12" xfId="2" applyNumberFormat="1" applyFont="1" applyFill="1" applyBorder="1" applyAlignment="1">
      <alignment horizontal="right" vertical="center" wrapText="1"/>
    </xf>
    <xf numFmtId="0" fontId="17" fillId="5" borderId="8" xfId="2" applyFont="1" applyFill="1" applyBorder="1" applyAlignment="1">
      <alignment horizontal="center" vertical="top" wrapText="1"/>
    </xf>
    <xf numFmtId="0" fontId="17" fillId="5" borderId="8" xfId="2" applyFont="1" applyFill="1" applyBorder="1" applyAlignment="1">
      <alignment vertical="top" wrapText="1"/>
    </xf>
    <xf numFmtId="10" fontId="16" fillId="0" borderId="139" xfId="2" applyNumberFormat="1" applyFont="1" applyBorder="1" applyAlignment="1">
      <alignment vertical="top"/>
    </xf>
    <xf numFmtId="4" fontId="17" fillId="5" borderId="8" xfId="2" applyNumberFormat="1" applyFont="1" applyFill="1" applyBorder="1" applyAlignment="1">
      <alignment horizontal="right" vertical="top" wrapText="1"/>
    </xf>
    <xf numFmtId="10" fontId="17" fillId="5" borderId="8" xfId="2" applyNumberFormat="1" applyFont="1" applyFill="1" applyBorder="1" applyAlignment="1">
      <alignment horizontal="right" vertical="top" wrapText="1"/>
    </xf>
    <xf numFmtId="4" fontId="23" fillId="5" borderId="8" xfId="2" applyNumberFormat="1" applyFont="1" applyFill="1" applyBorder="1" applyAlignment="1">
      <alignment horizontal="right" vertical="top" wrapText="1"/>
    </xf>
    <xf numFmtId="0" fontId="30" fillId="9" borderId="112" xfId="1" applyFont="1" applyFill="1" applyBorder="1" applyAlignment="1">
      <alignment vertical="top" wrapText="1"/>
    </xf>
    <xf numFmtId="0" fontId="30" fillId="9" borderId="135" xfId="1" applyFont="1" applyFill="1" applyBorder="1" applyAlignment="1">
      <alignment vertical="top" wrapText="1"/>
    </xf>
    <xf numFmtId="0" fontId="41" fillId="9" borderId="116" xfId="1" applyFont="1" applyFill="1" applyBorder="1" applyAlignment="1">
      <alignment horizontal="left" vertical="top" wrapText="1"/>
    </xf>
    <xf numFmtId="4" fontId="42" fillId="9" borderId="116" xfId="1" applyNumberFormat="1" applyFont="1" applyFill="1" applyBorder="1" applyAlignment="1">
      <alignment horizontal="right" vertical="top" wrapText="1"/>
    </xf>
    <xf numFmtId="10" fontId="42" fillId="9" borderId="130" xfId="1" applyNumberFormat="1" applyFont="1" applyFill="1" applyBorder="1" applyAlignment="1">
      <alignment horizontal="right" vertical="top" wrapText="1"/>
    </xf>
    <xf numFmtId="0" fontId="32" fillId="0" borderId="139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left" vertical="top" wrapText="1"/>
    </xf>
    <xf numFmtId="4" fontId="43" fillId="0" borderId="151" xfId="1" applyNumberFormat="1" applyFont="1" applyBorder="1" applyAlignment="1">
      <alignment vertical="top" wrapText="1"/>
    </xf>
    <xf numFmtId="4" fontId="43" fillId="0" borderId="139" xfId="1" applyNumberFormat="1" applyFont="1" applyBorder="1" applyAlignment="1">
      <alignment vertical="top" wrapText="1"/>
    </xf>
    <xf numFmtId="10" fontId="44" fillId="0" borderId="139" xfId="0" applyNumberFormat="1" applyFont="1" applyBorder="1" applyAlignment="1">
      <alignment vertical="top" wrapText="1"/>
    </xf>
    <xf numFmtId="4" fontId="42" fillId="5" borderId="116" xfId="1" applyNumberFormat="1" applyFont="1" applyFill="1" applyBorder="1" applyAlignment="1">
      <alignment horizontal="right" vertical="center" wrapText="1"/>
    </xf>
    <xf numFmtId="10" fontId="42" fillId="5" borderId="137" xfId="1" applyNumberFormat="1" applyFont="1" applyFill="1" applyBorder="1" applyAlignment="1">
      <alignment horizontal="right" vertical="center" wrapText="1"/>
    </xf>
    <xf numFmtId="0" fontId="44" fillId="0" borderId="8" xfId="0" applyFont="1" applyBorder="1" applyAlignment="1">
      <alignment horizontal="left"/>
    </xf>
    <xf numFmtId="0" fontId="44" fillId="0" borderId="8" xfId="0" applyFont="1" applyBorder="1" applyAlignment="1"/>
    <xf numFmtId="0" fontId="11" fillId="5" borderId="8" xfId="0" applyFont="1" applyFill="1" applyBorder="1" applyAlignment="1">
      <alignment horizontal="left"/>
    </xf>
    <xf numFmtId="0" fontId="44" fillId="5" borderId="8" xfId="0" applyFont="1" applyFill="1" applyBorder="1" applyAlignment="1"/>
    <xf numFmtId="0" fontId="11" fillId="5" borderId="8" xfId="0" applyFont="1" applyFill="1" applyBorder="1" applyAlignment="1"/>
    <xf numFmtId="0" fontId="11" fillId="0" borderId="8" xfId="0" applyFont="1" applyBorder="1" applyAlignment="1"/>
    <xf numFmtId="0" fontId="44" fillId="0" borderId="8" xfId="0" applyFont="1" applyBorder="1" applyAlignment="1">
      <alignment horizontal="left" vertical="top"/>
    </xf>
    <xf numFmtId="167" fontId="44" fillId="0" borderId="8" xfId="0" applyNumberFormat="1" applyFont="1" applyBorder="1" applyAlignment="1"/>
    <xf numFmtId="167" fontId="44" fillId="5" borderId="8" xfId="0" applyNumberFormat="1" applyFont="1" applyFill="1" applyBorder="1" applyAlignment="1"/>
    <xf numFmtId="4" fontId="30" fillId="0" borderId="139" xfId="1" applyNumberFormat="1" applyFont="1" applyBorder="1" applyAlignment="1">
      <alignment vertical="top" wrapText="1"/>
    </xf>
    <xf numFmtId="10" fontId="30" fillId="0" borderId="139" xfId="1" applyNumberFormat="1" applyFont="1" applyBorder="1" applyAlignment="1">
      <alignment vertical="top" wrapText="1"/>
    </xf>
    <xf numFmtId="164" fontId="41" fillId="9" borderId="150" xfId="1" quotePrefix="1" applyNumberFormat="1" applyFont="1" applyFill="1" applyBorder="1" applyAlignment="1">
      <alignment horizontal="left" vertical="top" wrapText="1"/>
    </xf>
    <xf numFmtId="0" fontId="32" fillId="0" borderId="8" xfId="1" applyFont="1" applyFill="1" applyBorder="1" applyAlignment="1">
      <alignment horizontal="left" vertical="center" wrapText="1"/>
    </xf>
    <xf numFmtId="4" fontId="40" fillId="0" borderId="8" xfId="1" applyNumberFormat="1" applyFont="1" applyBorder="1" applyAlignment="1">
      <alignment vertical="center" wrapText="1"/>
    </xf>
    <xf numFmtId="10" fontId="40" fillId="0" borderId="8" xfId="1" applyNumberFormat="1" applyFont="1" applyBorder="1" applyAlignment="1">
      <alignment vertical="center" wrapText="1"/>
    </xf>
    <xf numFmtId="0" fontId="45" fillId="11" borderId="11" xfId="1" applyFont="1" applyFill="1" applyBorder="1" applyAlignment="1">
      <alignment horizontal="left" vertical="top" wrapText="1"/>
    </xf>
    <xf numFmtId="4" fontId="37" fillId="0" borderId="151" xfId="1" applyNumberFormat="1" applyFont="1" applyBorder="1" applyAlignment="1">
      <alignment vertical="center" wrapText="1"/>
    </xf>
    <xf numFmtId="0" fontId="30" fillId="3" borderId="8" xfId="1" applyFont="1" applyFill="1" applyBorder="1" applyAlignment="1">
      <alignment horizontal="left" vertical="top" wrapText="1"/>
    </xf>
    <xf numFmtId="0" fontId="44" fillId="3" borderId="8" xfId="1" applyFont="1" applyFill="1" applyBorder="1" applyAlignment="1">
      <alignment horizontal="left" vertical="center" wrapText="1"/>
    </xf>
    <xf numFmtId="4" fontId="43" fillId="3" borderId="8" xfId="1" applyNumberFormat="1" applyFont="1" applyFill="1" applyBorder="1" applyAlignment="1">
      <alignment horizontal="right" vertical="top" wrapText="1"/>
    </xf>
    <xf numFmtId="4" fontId="30" fillId="3" borderId="8" xfId="1" applyNumberFormat="1" applyFont="1" applyFill="1" applyBorder="1" applyAlignment="1">
      <alignment vertical="top" wrapText="1"/>
    </xf>
    <xf numFmtId="10" fontId="30" fillId="3" borderId="8" xfId="1" applyNumberFormat="1" applyFont="1" applyFill="1" applyBorder="1" applyAlignment="1">
      <alignment vertical="top" wrapText="1"/>
    </xf>
    <xf numFmtId="4" fontId="43" fillId="0" borderId="141" xfId="1" applyNumberFormat="1" applyFont="1" applyBorder="1" applyAlignment="1">
      <alignment horizontal="right" vertical="top" wrapText="1"/>
    </xf>
    <xf numFmtId="0" fontId="30" fillId="0" borderId="139" xfId="1" applyFont="1" applyBorder="1" applyAlignment="1">
      <alignment vertical="top" wrapText="1"/>
    </xf>
    <xf numFmtId="166" fontId="31" fillId="0" borderId="139" xfId="1" applyNumberFormat="1" applyFont="1" applyBorder="1" applyAlignment="1">
      <alignment horizontal="left" vertical="top" wrapText="1"/>
    </xf>
    <xf numFmtId="0" fontId="31" fillId="0" borderId="139" xfId="1" applyFont="1" applyBorder="1" applyAlignment="1">
      <alignment horizontal="left" vertical="top" wrapText="1"/>
    </xf>
    <xf numFmtId="10" fontId="30" fillId="0" borderId="13" xfId="1" applyNumberFormat="1" applyFont="1" applyBorder="1" applyAlignment="1">
      <alignment vertical="top" wrapText="1"/>
    </xf>
    <xf numFmtId="0" fontId="45" fillId="9" borderId="137" xfId="1" applyFont="1" applyFill="1" applyBorder="1" applyAlignment="1">
      <alignment horizontal="left" vertical="top" wrapText="1"/>
    </xf>
    <xf numFmtId="0" fontId="30" fillId="5" borderId="137" xfId="1" applyFont="1" applyFill="1" applyBorder="1" applyAlignment="1">
      <alignment vertical="top" wrapText="1"/>
    </xf>
    <xf numFmtId="166" fontId="31" fillId="5" borderId="137" xfId="1" applyNumberFormat="1" applyFont="1" applyFill="1" applyBorder="1" applyAlignment="1">
      <alignment horizontal="left" vertical="top" wrapText="1"/>
    </xf>
    <xf numFmtId="0" fontId="11" fillId="5" borderId="137" xfId="1" applyFont="1" applyFill="1" applyBorder="1" applyAlignment="1">
      <alignment horizontal="left" vertical="top" wrapText="1"/>
    </xf>
    <xf numFmtId="4" fontId="42" fillId="5" borderId="137" xfId="1" applyNumberFormat="1" applyFont="1" applyFill="1" applyBorder="1" applyAlignment="1">
      <alignment horizontal="right" vertical="top" wrapText="1"/>
    </xf>
    <xf numFmtId="10" fontId="42" fillId="5" borderId="137" xfId="1" applyNumberFormat="1" applyFont="1" applyFill="1" applyBorder="1" applyAlignment="1">
      <alignment horizontal="right" vertical="top" wrapText="1"/>
    </xf>
    <xf numFmtId="0" fontId="43" fillId="11" borderId="8" xfId="1" applyFont="1" applyFill="1" applyBorder="1" applyAlignment="1">
      <alignment horizontal="left" vertical="top" wrapText="1"/>
    </xf>
    <xf numFmtId="0" fontId="43" fillId="12" borderId="8" xfId="1" applyFont="1" applyFill="1" applyBorder="1" applyAlignment="1">
      <alignment horizontal="left" vertical="top" wrapText="1"/>
    </xf>
    <xf numFmtId="0" fontId="42" fillId="9" borderId="8" xfId="1" applyFont="1" applyFill="1" applyBorder="1" applyAlignment="1">
      <alignment horizontal="left" vertical="top" wrapText="1"/>
    </xf>
    <xf numFmtId="0" fontId="43" fillId="9" borderId="8" xfId="1" applyFont="1" applyFill="1" applyBorder="1" applyAlignment="1">
      <alignment horizontal="left" vertical="top" wrapText="1"/>
    </xf>
    <xf numFmtId="4" fontId="42" fillId="5" borderId="45" xfId="1" applyNumberFormat="1" applyFont="1" applyFill="1" applyBorder="1" applyAlignment="1">
      <alignment horizontal="right" vertical="top" wrapText="1"/>
    </xf>
    <xf numFmtId="10" fontId="44" fillId="0" borderId="8" xfId="46" applyNumberFormat="1" applyFont="1" applyBorder="1" applyAlignment="1"/>
    <xf numFmtId="43" fontId="44" fillId="0" borderId="8" xfId="0" applyNumberFormat="1" applyFont="1" applyBorder="1" applyAlignment="1">
      <alignment horizontal="right"/>
    </xf>
    <xf numFmtId="43" fontId="44" fillId="0" borderId="8" xfId="0" applyNumberFormat="1" applyFont="1" applyBorder="1" applyAlignment="1">
      <alignment horizontal="left"/>
    </xf>
    <xf numFmtId="43" fontId="44" fillId="5" borderId="8" xfId="0" applyNumberFormat="1" applyFont="1" applyFill="1" applyBorder="1" applyAlignment="1"/>
    <xf numFmtId="10" fontId="44" fillId="5" borderId="8" xfId="0" applyNumberFormat="1" applyFont="1" applyFill="1" applyBorder="1" applyAlignment="1"/>
    <xf numFmtId="0" fontId="37" fillId="5" borderId="8" xfId="1" applyFont="1" applyFill="1" applyBorder="1" applyAlignment="1">
      <alignment horizontal="left" vertical="center" wrapText="1"/>
    </xf>
    <xf numFmtId="4" fontId="42" fillId="5" borderId="8" xfId="1" applyNumberFormat="1" applyFont="1" applyFill="1" applyBorder="1" applyAlignment="1">
      <alignment vertical="top" wrapText="1"/>
    </xf>
    <xf numFmtId="10" fontId="42" fillId="5" borderId="8" xfId="1" applyNumberFormat="1" applyFont="1" applyFill="1" applyBorder="1" applyAlignment="1">
      <alignment vertical="top" wrapText="1"/>
    </xf>
    <xf numFmtId="4" fontId="42" fillId="0" borderId="152" xfId="1" applyNumberFormat="1" applyFont="1" applyBorder="1" applyAlignment="1">
      <alignment horizontal="right" vertical="top" wrapText="1"/>
    </xf>
    <xf numFmtId="10" fontId="42" fillId="0" borderId="153" xfId="1" applyNumberFormat="1" applyFont="1" applyBorder="1" applyAlignment="1">
      <alignment vertical="top" wrapText="1"/>
    </xf>
    <xf numFmtId="49" fontId="10" fillId="2" borderId="118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2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5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3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7" xfId="0" applyNumberFormat="1" applyFont="1" applyFill="1" applyBorder="1" applyAlignment="1" applyProtection="1">
      <alignment horizontal="right" vertical="center" wrapText="1"/>
      <protection locked="0"/>
    </xf>
    <xf numFmtId="4" fontId="101" fillId="0" borderId="139" xfId="0" applyNumberFormat="1" applyFont="1" applyFill="1" applyBorder="1" applyAlignment="1" applyProtection="1">
      <alignment horizontal="right" vertical="center"/>
      <protection locked="0"/>
    </xf>
    <xf numFmtId="10" fontId="101" fillId="0" borderId="139" xfId="0" applyNumberFormat="1" applyFont="1" applyFill="1" applyBorder="1" applyAlignment="1" applyProtection="1">
      <alignment horizontal="right" vertical="center"/>
      <protection locked="0"/>
    </xf>
    <xf numFmtId="49" fontId="8" fillId="21" borderId="112" xfId="0" applyNumberFormat="1" applyFont="1" applyFill="1" applyBorder="1" applyAlignment="1" applyProtection="1">
      <alignment horizontal="left" vertical="center" wrapText="1"/>
      <protection locked="0"/>
    </xf>
    <xf numFmtId="4" fontId="8" fillId="21" borderId="112" xfId="0" applyNumberFormat="1" applyFont="1" applyFill="1" applyBorder="1" applyAlignment="1" applyProtection="1">
      <alignment horizontal="right" vertical="center" wrapText="1"/>
      <protection locked="0"/>
    </xf>
    <xf numFmtId="10" fontId="100" fillId="5" borderId="137" xfId="0" applyNumberFormat="1" applyFont="1" applyFill="1" applyBorder="1" applyAlignment="1" applyProtection="1">
      <alignment horizontal="right" vertical="center"/>
      <protection locked="0"/>
    </xf>
    <xf numFmtId="49" fontId="10" fillId="2" borderId="13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13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12" xfId="0" applyNumberFormat="1" applyFont="1" applyFill="1" applyBorder="1" applyAlignment="1" applyProtection="1">
      <alignment horizontal="center" vertical="center" wrapText="1"/>
      <protection locked="0"/>
    </xf>
    <xf numFmtId="49" fontId="89" fillId="16" borderId="151" xfId="27" applyNumberFormat="1" applyFont="1" applyFill="1" applyBorder="1" applyAlignment="1" applyProtection="1">
      <alignment horizontal="center" vertical="center" wrapText="1"/>
      <protection locked="0"/>
    </xf>
    <xf numFmtId="4" fontId="75" fillId="0" borderId="139" xfId="27" applyNumberFormat="1" applyFont="1" applyBorder="1" applyAlignment="1">
      <alignment vertical="center"/>
    </xf>
    <xf numFmtId="10" fontId="75" fillId="0" borderId="139" xfId="27" applyNumberFormat="1" applyFont="1" applyBorder="1" applyAlignment="1">
      <alignment vertical="center"/>
    </xf>
    <xf numFmtId="4" fontId="76" fillId="24" borderId="8" xfId="27" applyNumberFormat="1" applyFont="1" applyFill="1" applyBorder="1" applyAlignment="1" applyProtection="1">
      <alignment horizontal="right" vertical="center" wrapText="1"/>
      <protection locked="0"/>
    </xf>
    <xf numFmtId="10" fontId="76" fillId="24" borderId="8" xfId="27" applyNumberFormat="1" applyFont="1" applyFill="1" applyBorder="1" applyAlignment="1" applyProtection="1">
      <alignment horizontal="right" vertical="center" wrapText="1"/>
      <protection locked="0"/>
    </xf>
    <xf numFmtId="0" fontId="13" fillId="0" borderId="137" xfId="42" applyBorder="1"/>
    <xf numFmtId="0" fontId="13" fillId="0" borderId="107" xfId="42" applyBorder="1" applyAlignment="1">
      <alignment horizontal="left"/>
    </xf>
    <xf numFmtId="0" fontId="26" fillId="0" borderId="137" xfId="42" quotePrefix="1" applyFont="1" applyBorder="1" applyAlignment="1">
      <alignment horizontal="left" vertical="center"/>
    </xf>
    <xf numFmtId="0" fontId="26" fillId="0" borderId="137" xfId="42" applyFont="1" applyBorder="1" applyAlignment="1">
      <alignment horizontal="left" vertical="center" wrapText="1"/>
    </xf>
    <xf numFmtId="4" fontId="26" fillId="0" borderId="137" xfId="42" applyNumberFormat="1" applyFont="1" applyBorder="1" applyAlignment="1">
      <alignment horizontal="right" vertical="center"/>
    </xf>
    <xf numFmtId="4" fontId="26" fillId="0" borderId="137" xfId="42" applyNumberFormat="1" applyFont="1" applyBorder="1" applyAlignment="1">
      <alignment vertical="center"/>
    </xf>
    <xf numFmtId="10" fontId="26" fillId="0" borderId="137" xfId="42" applyNumberFormat="1" applyFont="1" applyBorder="1" applyAlignment="1">
      <alignment vertical="center"/>
    </xf>
    <xf numFmtId="0" fontId="13" fillId="0" borderId="8" xfId="42" applyBorder="1"/>
    <xf numFmtId="0" fontId="13" fillId="0" borderId="108" xfId="42" applyBorder="1" applyAlignment="1">
      <alignment horizontal="center"/>
    </xf>
    <xf numFmtId="167" fontId="68" fillId="0" borderId="73" xfId="40" applyNumberFormat="1" applyFont="1" applyBorder="1" applyAlignment="1">
      <alignment horizontal="right" vertical="center" wrapText="1"/>
    </xf>
    <xf numFmtId="0" fontId="37" fillId="4" borderId="8" xfId="40" applyNumberFormat="1" applyFont="1" applyFill="1" applyBorder="1" applyAlignment="1">
      <alignment horizontal="right" vertical="center" wrapText="1"/>
    </xf>
    <xf numFmtId="0" fontId="37" fillId="3" borderId="8" xfId="40" applyFont="1" applyFill="1" applyBorder="1" applyAlignment="1">
      <alignment vertical="center" wrapText="1"/>
    </xf>
    <xf numFmtId="167" fontId="40" fillId="3" borderId="8" xfId="40" applyNumberFormat="1" applyFont="1" applyFill="1" applyBorder="1" applyAlignment="1">
      <alignment horizontal="right" vertical="center" wrapText="1"/>
    </xf>
    <xf numFmtId="10" fontId="40" fillId="4" borderId="135" xfId="40" applyNumberFormat="1" applyFont="1" applyFill="1" applyBorder="1" applyAlignment="1">
      <alignment horizontal="right" vertical="center" wrapText="1"/>
    </xf>
    <xf numFmtId="0" fontId="92" fillId="3" borderId="8" xfId="40" applyFont="1" applyFill="1" applyBorder="1" applyAlignment="1">
      <alignment vertical="center" wrapText="1"/>
    </xf>
    <xf numFmtId="167" fontId="40" fillId="3" borderId="156" xfId="40" applyNumberFormat="1" applyFont="1" applyFill="1" applyBorder="1" applyAlignment="1">
      <alignment horizontal="right" vertical="center" wrapText="1"/>
    </xf>
    <xf numFmtId="167" fontId="40" fillId="3" borderId="137" xfId="40" applyNumberFormat="1" applyFont="1" applyFill="1" applyBorder="1" applyAlignment="1">
      <alignment horizontal="right" vertical="center" wrapText="1"/>
    </xf>
    <xf numFmtId="0" fontId="40" fillId="3" borderId="137" xfId="40" applyFont="1" applyFill="1" applyBorder="1" applyAlignment="1">
      <alignment vertical="center" wrapText="1"/>
    </xf>
    <xf numFmtId="167" fontId="40" fillId="3" borderId="13" xfId="40" applyNumberFormat="1" applyFont="1" applyFill="1" applyBorder="1" applyAlignment="1">
      <alignment horizontal="right" vertical="center" wrapText="1"/>
    </xf>
    <xf numFmtId="10" fontId="37" fillId="4" borderId="8" xfId="46" applyNumberFormat="1" applyFont="1" applyFill="1" applyBorder="1" applyAlignment="1">
      <alignment horizontal="right" vertical="center" wrapText="1"/>
    </xf>
    <xf numFmtId="0" fontId="26" fillId="3" borderId="137" xfId="42" applyFont="1" applyFill="1" applyBorder="1" applyAlignment="1">
      <alignment horizontal="center" vertical="top"/>
    </xf>
    <xf numFmtId="0" fontId="13" fillId="4" borderId="139" xfId="42" applyFill="1" applyBorder="1" applyAlignment="1">
      <alignment horizontal="left" vertical="top"/>
    </xf>
    <xf numFmtId="0" fontId="26" fillId="4" borderId="139" xfId="42" applyFont="1" applyFill="1" applyBorder="1" applyAlignment="1">
      <alignment horizontal="left" vertical="top"/>
    </xf>
    <xf numFmtId="0" fontId="26" fillId="4" borderId="139" xfId="42" applyFont="1" applyFill="1" applyBorder="1" applyAlignment="1">
      <alignment horizontal="left" vertical="top" wrapText="1"/>
    </xf>
    <xf numFmtId="4" fontId="26" fillId="4" borderId="140" xfId="42" applyNumberFormat="1" applyFont="1" applyFill="1" applyBorder="1" applyAlignment="1">
      <alignment horizontal="right" vertical="top"/>
    </xf>
    <xf numFmtId="4" fontId="26" fillId="4" borderId="15" xfId="42" applyNumberFormat="1" applyFont="1" applyFill="1" applyBorder="1" applyAlignment="1">
      <alignment vertical="top"/>
    </xf>
    <xf numFmtId="10" fontId="26" fillId="4" borderId="15" xfId="42" applyNumberFormat="1" applyFont="1" applyFill="1" applyBorder="1" applyAlignment="1">
      <alignment vertical="top"/>
    </xf>
    <xf numFmtId="0" fontId="13" fillId="3" borderId="139" xfId="42" applyFill="1" applyBorder="1" applyAlignment="1">
      <alignment horizontal="left" vertical="top"/>
    </xf>
    <xf numFmtId="0" fontId="26" fillId="3" borderId="139" xfId="42" applyFont="1" applyFill="1" applyBorder="1" applyAlignment="1">
      <alignment horizontal="left" vertical="top"/>
    </xf>
    <xf numFmtId="0" fontId="26" fillId="3" borderId="139" xfId="42" applyFont="1" applyFill="1" applyBorder="1" applyAlignment="1">
      <alignment horizontal="left" vertical="top" wrapText="1"/>
    </xf>
    <xf numFmtId="4" fontId="26" fillId="3" borderId="140" xfId="42" applyNumberFormat="1" applyFont="1" applyFill="1" applyBorder="1" applyAlignment="1">
      <alignment horizontal="right" vertical="top"/>
    </xf>
    <xf numFmtId="4" fontId="26" fillId="3" borderId="15" xfId="42" applyNumberFormat="1" applyFont="1" applyFill="1" applyBorder="1" applyAlignment="1">
      <alignment vertical="top"/>
    </xf>
    <xf numFmtId="10" fontId="26" fillId="3" borderId="15" xfId="42" applyNumberFormat="1" applyFont="1" applyFill="1" applyBorder="1" applyAlignment="1">
      <alignment vertical="top"/>
    </xf>
    <xf numFmtId="0" fontId="13" fillId="3" borderId="137" xfId="42" applyFill="1" applyBorder="1" applyAlignment="1">
      <alignment horizontal="left" vertical="top"/>
    </xf>
    <xf numFmtId="0" fontId="13" fillId="3" borderId="13" xfId="42" applyFill="1" applyBorder="1" applyAlignment="1">
      <alignment horizontal="left" vertical="top"/>
    </xf>
    <xf numFmtId="2" fontId="43" fillId="0" borderId="8" xfId="43" applyNumberFormat="1" applyFont="1" applyBorder="1" applyAlignment="1">
      <alignment vertical="top"/>
    </xf>
    <xf numFmtId="4" fontId="26" fillId="3" borderId="106" xfId="42" applyNumberFormat="1" applyFont="1" applyFill="1" applyBorder="1" applyAlignment="1">
      <alignment horizontal="right" vertical="center"/>
    </xf>
    <xf numFmtId="4" fontId="26" fillId="0" borderId="8" xfId="42" applyNumberFormat="1" applyFont="1" applyBorder="1" applyAlignment="1">
      <alignment vertical="center"/>
    </xf>
    <xf numFmtId="10" fontId="26" fillId="0" borderId="8" xfId="42" applyNumberFormat="1" applyFont="1" applyBorder="1" applyAlignment="1">
      <alignment vertical="center"/>
    </xf>
    <xf numFmtId="0" fontId="13" fillId="0" borderId="156" xfId="42" applyBorder="1" applyAlignment="1">
      <alignment horizontal="center"/>
    </xf>
    <xf numFmtId="0" fontId="26" fillId="3" borderId="156" xfId="42" applyFont="1" applyFill="1" applyBorder="1" applyAlignment="1">
      <alignment horizontal="left" vertical="top"/>
    </xf>
    <xf numFmtId="49" fontId="62" fillId="3" borderId="156" xfId="42" applyNumberFormat="1" applyFont="1" applyFill="1" applyBorder="1" applyAlignment="1">
      <alignment horizontal="left" vertical="top"/>
    </xf>
    <xf numFmtId="0" fontId="62" fillId="0" borderId="156" xfId="42" applyFont="1" applyBorder="1" applyAlignment="1">
      <alignment horizontal="left" wrapText="1"/>
    </xf>
    <xf numFmtId="4" fontId="26" fillId="0" borderId="137" xfId="42" applyNumberFormat="1" applyFont="1" applyBorder="1" applyAlignment="1">
      <alignment vertical="top"/>
    </xf>
    <xf numFmtId="4" fontId="62" fillId="0" borderId="137" xfId="42" applyNumberFormat="1" applyFont="1" applyBorder="1" applyAlignment="1">
      <alignment vertical="top"/>
    </xf>
    <xf numFmtId="0" fontId="26" fillId="3" borderId="108" xfId="42" applyFont="1" applyFill="1" applyBorder="1" applyAlignment="1">
      <alignment horizontal="left" vertical="top"/>
    </xf>
    <xf numFmtId="4" fontId="26" fillId="0" borderId="156" xfId="42" applyNumberFormat="1" applyFont="1" applyBorder="1" applyAlignment="1">
      <alignment vertical="top"/>
    </xf>
    <xf numFmtId="4" fontId="62" fillId="0" borderId="156" xfId="42" applyNumberFormat="1" applyFont="1" applyBorder="1" applyAlignment="1">
      <alignment vertical="top"/>
    </xf>
    <xf numFmtId="0" fontId="26" fillId="0" borderId="137" xfId="42" applyFont="1" applyBorder="1" applyAlignment="1">
      <alignment horizontal="left" vertical="top"/>
    </xf>
    <xf numFmtId="0" fontId="26" fillId="0" borderId="137" xfId="42" applyFont="1" applyBorder="1" applyAlignment="1">
      <alignment horizontal="left" vertical="top" wrapText="1"/>
    </xf>
    <xf numFmtId="10" fontId="26" fillId="0" borderId="137" xfId="42" applyNumberFormat="1" applyFont="1" applyBorder="1" applyAlignment="1">
      <alignment vertical="top"/>
    </xf>
    <xf numFmtId="49" fontId="26" fillId="3" borderId="8" xfId="42" applyNumberFormat="1" applyFont="1" applyFill="1" applyBorder="1" applyAlignment="1">
      <alignment horizontal="left" vertical="top"/>
    </xf>
    <xf numFmtId="4" fontId="26" fillId="3" borderId="8" xfId="42" applyNumberFormat="1" applyFont="1" applyFill="1" applyBorder="1" applyAlignment="1">
      <alignment horizontal="right" vertical="top"/>
    </xf>
    <xf numFmtId="10" fontId="62" fillId="0" borderId="137" xfId="42" applyNumberFormat="1" applyFont="1" applyBorder="1" applyAlignment="1">
      <alignment vertical="top"/>
    </xf>
    <xf numFmtId="49" fontId="44" fillId="2" borderId="1" xfId="7" applyNumberFormat="1" applyFont="1" applyFill="1" applyBorder="1" applyAlignment="1" applyProtection="1">
      <alignment vertical="top" wrapText="1"/>
      <protection locked="0"/>
    </xf>
    <xf numFmtId="4" fontId="26" fillId="0" borderId="139" xfId="42" applyNumberFormat="1" applyFont="1" applyBorder="1" applyAlignment="1">
      <alignment horizontal="right" vertical="top"/>
    </xf>
    <xf numFmtId="4" fontId="26" fillId="0" borderId="139" xfId="42" applyNumberFormat="1" applyFont="1" applyBorder="1" applyAlignment="1">
      <alignment vertical="top"/>
    </xf>
    <xf numFmtId="49" fontId="26" fillId="0" borderId="139" xfId="42" quotePrefix="1" applyNumberFormat="1" applyFont="1" applyBorder="1" applyAlignment="1">
      <alignment horizontal="left" vertical="top"/>
    </xf>
    <xf numFmtId="0" fontId="113" fillId="0" borderId="133" xfId="42" applyFont="1" applyBorder="1" applyAlignment="1">
      <alignment horizontal="center" vertical="center" wrapText="1"/>
    </xf>
    <xf numFmtId="0" fontId="113" fillId="0" borderId="16" xfId="42" applyFont="1" applyBorder="1" applyAlignment="1">
      <alignment horizontal="center" vertical="center" wrapText="1"/>
    </xf>
    <xf numFmtId="0" fontId="108" fillId="0" borderId="16" xfId="42" applyFont="1" applyBorder="1" applyAlignment="1">
      <alignment horizontal="center" vertical="center" wrapText="1"/>
    </xf>
    <xf numFmtId="0" fontId="59" fillId="0" borderId="16" xfId="42" applyFont="1" applyBorder="1" applyAlignment="1">
      <alignment vertical="top" wrapText="1"/>
    </xf>
    <xf numFmtId="0" fontId="93" fillId="5" borderId="137" xfId="42" applyFont="1" applyFill="1" applyBorder="1" applyAlignment="1">
      <alignment horizontal="left" vertical="center" wrapText="1"/>
    </xf>
    <xf numFmtId="4" fontId="93" fillId="5" borderId="137" xfId="42" applyNumberFormat="1" applyFont="1" applyFill="1" applyBorder="1" applyAlignment="1">
      <alignment horizontal="right" vertical="center"/>
    </xf>
    <xf numFmtId="0" fontId="53" fillId="5" borderId="137" xfId="42" applyFont="1" applyFill="1" applyBorder="1" applyAlignment="1">
      <alignment horizontal="left" vertical="center"/>
    </xf>
    <xf numFmtId="4" fontId="93" fillId="5" borderId="21" xfId="42" applyNumberFormat="1" applyFont="1" applyFill="1" applyBorder="1" applyAlignment="1">
      <alignment horizontal="right" vertical="center"/>
    </xf>
    <xf numFmtId="10" fontId="93" fillId="5" borderId="21" xfId="42" applyNumberFormat="1" applyFont="1" applyFill="1" applyBorder="1" applyAlignment="1">
      <alignment horizontal="right" vertical="center"/>
    </xf>
    <xf numFmtId="0" fontId="93" fillId="5" borderId="21" xfId="42" applyFont="1" applyFill="1" applyBorder="1" applyAlignment="1">
      <alignment horizontal="left" vertical="center"/>
    </xf>
    <xf numFmtId="0" fontId="113" fillId="0" borderId="17" xfId="2" applyFont="1" applyBorder="1" applyAlignment="1">
      <alignment wrapText="1"/>
    </xf>
    <xf numFmtId="4" fontId="94" fillId="0" borderId="8" xfId="42" applyNumberFormat="1" applyFont="1" applyBorder="1" applyAlignment="1">
      <alignment horizontal="right" vertical="center"/>
    </xf>
    <xf numFmtId="0" fontId="25" fillId="0" borderId="13" xfId="2" applyFont="1" applyBorder="1" applyAlignment="1">
      <alignment horizontal="center" vertical="top" wrapText="1"/>
    </xf>
    <xf numFmtId="0" fontId="62" fillId="3" borderId="104" xfId="42" applyFont="1" applyFill="1" applyBorder="1" applyAlignment="1">
      <alignment horizontal="left" wrapText="1"/>
    </xf>
    <xf numFmtId="0" fontId="50" fillId="0" borderId="22" xfId="40" applyFont="1" applyBorder="1" applyAlignment="1">
      <alignment horizontal="center" vertical="center"/>
    </xf>
    <xf numFmtId="0" fontId="40" fillId="0" borderId="33" xfId="40" applyFont="1" applyBorder="1" applyAlignment="1">
      <alignment vertical="center"/>
    </xf>
    <xf numFmtId="0" fontId="43" fillId="0" borderId="155" xfId="40" applyFont="1" applyBorder="1" applyAlignment="1">
      <alignment vertical="center" wrapText="1"/>
    </xf>
    <xf numFmtId="0" fontId="40" fillId="0" borderId="34" xfId="40" applyFont="1" applyBorder="1" applyAlignment="1">
      <alignment vertical="center"/>
    </xf>
    <xf numFmtId="0" fontId="64" fillId="0" borderId="155" xfId="40" applyFont="1" applyBorder="1" applyAlignment="1">
      <alignment vertical="center" wrapText="1"/>
    </xf>
    <xf numFmtId="0" fontId="40" fillId="0" borderId="34" xfId="40" applyFont="1" applyBorder="1" applyAlignment="1">
      <alignment vertical="top"/>
    </xf>
    <xf numFmtId="0" fontId="40" fillId="0" borderId="65" xfId="40" applyFont="1" applyBorder="1" applyAlignment="1">
      <alignment vertical="top"/>
    </xf>
    <xf numFmtId="0" fontId="40" fillId="0" borderId="69" xfId="40" applyFont="1" applyBorder="1" applyAlignment="1">
      <alignment vertical="center"/>
    </xf>
    <xf numFmtId="0" fontId="68" fillId="0" borderId="155" xfId="40" applyFont="1" applyBorder="1" applyAlignment="1">
      <alignment vertical="center" wrapText="1"/>
    </xf>
    <xf numFmtId="0" fontId="69" fillId="0" borderId="112" xfId="40" applyFont="1" applyBorder="1" applyAlignment="1">
      <alignment vertical="center" wrapText="1"/>
    </xf>
    <xf numFmtId="0" fontId="40" fillId="3" borderId="11" xfId="40" applyFont="1" applyFill="1" applyBorder="1" applyAlignment="1">
      <alignment vertical="top"/>
    </xf>
    <xf numFmtId="0" fontId="37" fillId="3" borderId="11" xfId="40" applyFont="1" applyFill="1" applyBorder="1" applyAlignment="1">
      <alignment vertical="top"/>
    </xf>
    <xf numFmtId="4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21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20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5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9" xfId="2" applyFont="1" applyBorder="1" applyAlignment="1">
      <alignment horizontal="center" vertical="top" wrapText="1"/>
    </xf>
    <xf numFmtId="0" fontId="17" fillId="3" borderId="13" xfId="2" applyFont="1" applyFill="1" applyBorder="1" applyAlignment="1">
      <alignment horizontal="center" vertical="top" wrapText="1"/>
    </xf>
    <xf numFmtId="0" fontId="17" fillId="3" borderId="137" xfId="2" applyFont="1" applyFill="1" applyBorder="1" applyAlignment="1">
      <alignment horizontal="center" vertical="top" wrapText="1"/>
    </xf>
    <xf numFmtId="0" fontId="117" fillId="3" borderId="137" xfId="2" applyFont="1" applyFill="1" applyBorder="1" applyAlignment="1">
      <alignment horizontal="center" vertical="top" wrapText="1"/>
    </xf>
    <xf numFmtId="0" fontId="19" fillId="6" borderId="137" xfId="2" applyFont="1" applyFill="1" applyBorder="1" applyAlignment="1">
      <alignment horizontal="center" vertical="top" wrapText="1"/>
    </xf>
    <xf numFmtId="0" fontId="25" fillId="0" borderId="137" xfId="2" applyFont="1" applyBorder="1" applyAlignment="1">
      <alignment horizontal="center" vertical="top" wrapText="1"/>
    </xf>
    <xf numFmtId="4" fontId="24" fillId="0" borderId="137" xfId="2" applyNumberFormat="1" applyFont="1" applyBorder="1" applyAlignment="1">
      <alignment horizontal="right" vertical="top" wrapText="1"/>
    </xf>
    <xf numFmtId="10" fontId="24" fillId="0" borderId="117" xfId="2" applyNumberFormat="1" applyFont="1" applyBorder="1" applyAlignment="1">
      <alignment horizontal="right" vertical="top" wrapText="1"/>
    </xf>
    <xf numFmtId="4" fontId="23" fillId="0" borderId="117" xfId="2" applyNumberFormat="1" applyFont="1" applyBorder="1" applyAlignment="1">
      <alignment vertical="top"/>
    </xf>
    <xf numFmtId="4" fontId="5" fillId="0" borderId="0" xfId="7" applyNumberFormat="1" applyFont="1" applyFill="1" applyBorder="1" applyAlignment="1" applyProtection="1">
      <alignment horizontal="left"/>
      <protection locked="0"/>
    </xf>
    <xf numFmtId="10" fontId="101" fillId="4" borderId="8" xfId="46" applyNumberFormat="1" applyFont="1" applyFill="1" applyBorder="1" applyAlignment="1" applyProtection="1">
      <alignment horizontal="right" vertical="center"/>
      <protection locked="0"/>
    </xf>
    <xf numFmtId="10" fontId="101" fillId="3" borderId="8" xfId="46" applyNumberFormat="1" applyFont="1" applyFill="1" applyBorder="1" applyAlignment="1" applyProtection="1">
      <alignment horizontal="right" vertical="center"/>
      <protection locked="0"/>
    </xf>
    <xf numFmtId="0" fontId="24" fillId="3" borderId="12" xfId="2" applyFont="1" applyFill="1" applyBorder="1" applyAlignment="1">
      <alignment vertical="top" wrapText="1"/>
    </xf>
    <xf numFmtId="4" fontId="24" fillId="3" borderId="14" xfId="2" applyNumberFormat="1" applyFont="1" applyFill="1" applyBorder="1" applyAlignment="1">
      <alignment horizontal="right" vertical="top" wrapText="1"/>
    </xf>
    <xf numFmtId="10" fontId="24" fillId="3" borderId="14" xfId="2" applyNumberFormat="1" applyFont="1" applyFill="1" applyBorder="1" applyAlignment="1">
      <alignment horizontal="right" vertical="top" wrapText="1"/>
    </xf>
    <xf numFmtId="167" fontId="16" fillId="3" borderId="12" xfId="2" applyNumberFormat="1" applyFont="1" applyFill="1" applyBorder="1" applyAlignment="1">
      <alignment horizontal="right" vertical="center" wrapText="1"/>
    </xf>
    <xf numFmtId="166" fontId="31" fillId="3" borderId="8" xfId="1" applyNumberFormat="1" applyFont="1" applyFill="1" applyBorder="1" applyAlignment="1">
      <alignment horizontal="left" vertical="top" wrapText="1"/>
    </xf>
    <xf numFmtId="0" fontId="31" fillId="3" borderId="8" xfId="1" applyFont="1" applyFill="1" applyBorder="1" applyAlignment="1">
      <alignment horizontal="left" vertical="top" wrapText="1"/>
    </xf>
    <xf numFmtId="0" fontId="56" fillId="3" borderId="8" xfId="3" applyFont="1" applyFill="1" applyBorder="1" applyAlignment="1">
      <alignment horizontal="left" vertical="top" wrapText="1"/>
    </xf>
    <xf numFmtId="0" fontId="56" fillId="3" borderId="8" xfId="3" applyFont="1" applyFill="1" applyBorder="1" applyAlignment="1">
      <alignment horizontal="center" vertical="center" wrapText="1"/>
    </xf>
    <xf numFmtId="4" fontId="57" fillId="3" borderId="27" xfId="3" applyNumberFormat="1" applyFont="1" applyFill="1" applyBorder="1"/>
    <xf numFmtId="49" fontId="91" fillId="16" borderId="149" xfId="27" applyNumberFormat="1" applyFont="1" applyFill="1" applyBorder="1" applyAlignment="1" applyProtection="1">
      <alignment horizontal="right" vertical="center" wrapText="1"/>
      <protection locked="0"/>
    </xf>
    <xf numFmtId="0" fontId="40" fillId="0" borderId="138" xfId="27" applyBorder="1"/>
    <xf numFmtId="49" fontId="91" fillId="16" borderId="8" xfId="27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" applyBorder="1" applyAlignment="1">
      <alignment vertical="center"/>
    </xf>
    <xf numFmtId="0" fontId="22" fillId="0" borderId="0" xfId="2" applyFont="1" applyBorder="1" applyAlignment="1">
      <alignment horizontal="right" vertical="center"/>
    </xf>
    <xf numFmtId="4" fontId="22" fillId="0" borderId="0" xfId="2" applyNumberFormat="1" applyFont="1" applyBorder="1" applyAlignment="1">
      <alignment vertical="center"/>
    </xf>
    <xf numFmtId="10" fontId="22" fillId="0" borderId="0" xfId="2" applyNumberFormat="1" applyFont="1" applyBorder="1" applyAlignment="1">
      <alignment vertical="center"/>
    </xf>
    <xf numFmtId="0" fontId="37" fillId="5" borderId="53" xfId="40" applyFont="1" applyFill="1" applyBorder="1" applyAlignment="1">
      <alignment horizontal="left" vertical="center"/>
    </xf>
    <xf numFmtId="168" fontId="37" fillId="5" borderId="58" xfId="40" applyNumberFormat="1" applyFont="1" applyFill="1" applyBorder="1" applyAlignment="1">
      <alignment horizontal="right" vertical="center" wrapText="1"/>
    </xf>
    <xf numFmtId="0" fontId="37" fillId="4" borderId="53" xfId="40" applyFont="1" applyFill="1" applyBorder="1" applyAlignment="1">
      <alignment horizontal="left" vertical="center" wrapText="1"/>
    </xf>
    <xf numFmtId="167" fontId="37" fillId="4" borderId="58" xfId="40" applyNumberFormat="1" applyFont="1" applyFill="1" applyBorder="1" applyAlignment="1">
      <alignment horizontal="right" vertical="center" wrapText="1"/>
    </xf>
    <xf numFmtId="0" fontId="37" fillId="5" borderId="112" xfId="40" applyFont="1" applyFill="1" applyBorder="1" applyAlignment="1">
      <alignment vertical="center" wrapText="1"/>
    </xf>
    <xf numFmtId="168" fontId="37" fillId="5" borderId="62" xfId="40" applyNumberFormat="1" applyFont="1" applyFill="1" applyBorder="1" applyAlignment="1">
      <alignment horizontal="right" vertical="center" wrapText="1"/>
    </xf>
    <xf numFmtId="168" fontId="37" fillId="5" borderId="61" xfId="40" applyNumberFormat="1" applyFont="1" applyFill="1" applyBorder="1" applyAlignment="1">
      <alignment horizontal="right" vertical="center" wrapText="1"/>
    </xf>
    <xf numFmtId="167" fontId="37" fillId="5" borderId="53" xfId="40" applyNumberFormat="1" applyFont="1" applyFill="1" applyBorder="1" applyAlignment="1">
      <alignment horizontal="right" vertical="center" wrapText="1"/>
    </xf>
    <xf numFmtId="0" fontId="37" fillId="4" borderId="155" xfId="40" applyFont="1" applyFill="1" applyBorder="1" applyAlignment="1">
      <alignment vertical="center" wrapText="1"/>
    </xf>
    <xf numFmtId="167" fontId="37" fillId="4" borderId="73" xfId="40" applyNumberFormat="1" applyFont="1" applyFill="1" applyBorder="1" applyAlignment="1">
      <alignment horizontal="right" vertical="center" wrapText="1"/>
    </xf>
    <xf numFmtId="167" fontId="37" fillId="4" borderId="155" xfId="40" applyNumberFormat="1" applyFont="1" applyFill="1" applyBorder="1" applyAlignment="1">
      <alignment horizontal="right" vertical="center" wrapText="1"/>
    </xf>
    <xf numFmtId="0" fontId="37" fillId="7" borderId="8" xfId="40" applyFont="1" applyFill="1" applyBorder="1" applyAlignment="1">
      <alignment vertical="center" wrapText="1"/>
    </xf>
    <xf numFmtId="167" fontId="37" fillId="7" borderId="8" xfId="40" applyNumberFormat="1" applyFont="1" applyFill="1" applyBorder="1" applyAlignment="1">
      <alignment horizontal="right" vertical="center" wrapText="1"/>
    </xf>
    <xf numFmtId="0" fontId="37" fillId="5" borderId="8" xfId="40" applyFont="1" applyFill="1" applyBorder="1" applyAlignment="1">
      <alignment vertical="center" wrapText="1"/>
    </xf>
    <xf numFmtId="167" fontId="37" fillId="5" borderId="8" xfId="40" applyNumberFormat="1" applyFont="1" applyFill="1" applyBorder="1" applyAlignment="1">
      <alignment horizontal="right" vertical="center" wrapText="1"/>
    </xf>
    <xf numFmtId="0" fontId="56" fillId="3" borderId="8" xfId="3" applyFont="1" applyFill="1" applyBorder="1" applyAlignment="1">
      <alignment horizontal="center" vertical="top" wrapText="1"/>
    </xf>
    <xf numFmtId="49" fontId="10" fillId="2" borderId="15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5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58" xfId="0" applyNumberFormat="1" applyFont="1" applyFill="1" applyBorder="1" applyAlignment="1" applyProtection="1">
      <alignment horizontal="center" vertical="center" wrapText="1"/>
      <protection locked="0"/>
    </xf>
    <xf numFmtId="4" fontId="101" fillId="0" borderId="137" xfId="7" applyNumberFormat="1" applyFont="1" applyFill="1" applyBorder="1" applyAlignment="1" applyProtection="1">
      <alignment horizontal="right" vertical="center"/>
      <protection locked="0"/>
    </xf>
    <xf numFmtId="10" fontId="101" fillId="0" borderId="137" xfId="7" applyNumberFormat="1" applyFont="1" applyFill="1" applyBorder="1" applyAlignment="1" applyProtection="1">
      <alignment horizontal="right" vertical="center"/>
      <protection locked="0"/>
    </xf>
    <xf numFmtId="49" fontId="6" fillId="2" borderId="45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54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wrapText="1"/>
      <protection locked="0"/>
    </xf>
    <xf numFmtId="49" fontId="6" fillId="2" borderId="1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7" applyNumberFormat="1" applyFont="1" applyFill="1" applyBorder="1" applyAlignment="1" applyProtection="1">
      <alignment horizontal="left" vertical="top" wrapText="1"/>
      <protection locked="0"/>
    </xf>
    <xf numFmtId="49" fontId="6" fillId="2" borderId="0" xfId="7" applyNumberFormat="1" applyFont="1" applyFill="1" applyAlignment="1" applyProtection="1">
      <alignment horizontal="center" wrapText="1"/>
      <protection locked="0"/>
    </xf>
    <xf numFmtId="49" fontId="6" fillId="2" borderId="0" xfId="7" applyNumberFormat="1" applyFont="1" applyFill="1" applyAlignment="1" applyProtection="1">
      <alignment horizontal="center" vertical="top" wrapText="1"/>
      <protection locked="0"/>
    </xf>
    <xf numFmtId="49" fontId="11" fillId="2" borderId="23" xfId="7" applyNumberFormat="1" applyFont="1" applyFill="1" applyBorder="1" applyAlignment="1" applyProtection="1">
      <alignment horizontal="right" vertical="center" wrapText="1"/>
      <protection locked="0"/>
    </xf>
    <xf numFmtId="49" fontId="11" fillId="2" borderId="105" xfId="7" applyNumberFormat="1" applyFont="1" applyFill="1" applyBorder="1" applyAlignment="1" applyProtection="1">
      <alignment horizontal="right" vertical="center" wrapText="1"/>
      <protection locked="0"/>
    </xf>
    <xf numFmtId="49" fontId="11" fillId="2" borderId="3" xfId="7" applyNumberFormat="1" applyFont="1" applyFill="1" applyBorder="1" applyAlignment="1" applyProtection="1">
      <alignment horizontal="right" vertical="center" wrapText="1"/>
      <protection locked="0"/>
    </xf>
    <xf numFmtId="4" fontId="57" fillId="13" borderId="98" xfId="1" applyNumberFormat="1" applyFont="1" applyFill="1" applyBorder="1" applyAlignment="1">
      <alignment horizontal="center" vertical="center"/>
    </xf>
    <xf numFmtId="4" fontId="57" fillId="13" borderId="42" xfId="1" applyNumberFormat="1" applyFont="1" applyFill="1" applyBorder="1" applyAlignment="1">
      <alignment horizontal="center" vertical="center"/>
    </xf>
    <xf numFmtId="0" fontId="12" fillId="0" borderId="25" xfId="1" applyBorder="1" applyAlignment="1">
      <alignment horizontal="right"/>
    </xf>
    <xf numFmtId="0" fontId="29" fillId="0" borderId="0" xfId="1" applyFont="1" applyBorder="1" applyAlignment="1">
      <alignment horizontal="left" vertical="top" wrapText="1"/>
    </xf>
    <xf numFmtId="0" fontId="104" fillId="0" borderId="113" xfId="1" applyFont="1" applyBorder="1" applyAlignment="1">
      <alignment horizontal="center" vertical="center" wrapText="1"/>
    </xf>
    <xf numFmtId="0" fontId="104" fillId="0" borderId="114" xfId="1" applyFont="1" applyBorder="1" applyAlignment="1">
      <alignment horizontal="center" vertical="center" wrapText="1"/>
    </xf>
    <xf numFmtId="0" fontId="104" fillId="0" borderId="115" xfId="1" applyFont="1" applyBorder="1" applyAlignment="1">
      <alignment horizontal="center" vertical="center" wrapText="1"/>
    </xf>
    <xf numFmtId="0" fontId="104" fillId="0" borderId="14" xfId="1" applyFont="1" applyBorder="1" applyAlignment="1">
      <alignment horizontal="center" vertical="center" wrapText="1"/>
    </xf>
    <xf numFmtId="0" fontId="42" fillId="0" borderId="0" xfId="1" applyFont="1" applyAlignment="1">
      <alignment horizontal="right"/>
    </xf>
    <xf numFmtId="0" fontId="51" fillId="0" borderId="0" xfId="1" applyFont="1" applyBorder="1" applyAlignment="1">
      <alignment horizontal="center" vertical="center"/>
    </xf>
    <xf numFmtId="0" fontId="51" fillId="0" borderId="0" xfId="1" applyFont="1" applyBorder="1" applyAlignment="1">
      <alignment horizontal="center" wrapText="1"/>
    </xf>
    <xf numFmtId="0" fontId="51" fillId="0" borderId="0" xfId="1" applyFont="1" applyBorder="1" applyAlignment="1">
      <alignment horizontal="center"/>
    </xf>
    <xf numFmtId="0" fontId="104" fillId="0" borderId="119" xfId="1" applyFont="1" applyBorder="1" applyAlignment="1">
      <alignment horizontal="center" wrapText="1"/>
    </xf>
    <xf numFmtId="0" fontId="104" fillId="0" borderId="114" xfId="1" applyFont="1" applyBorder="1" applyAlignment="1">
      <alignment horizontal="center"/>
    </xf>
    <xf numFmtId="0" fontId="104" fillId="0" borderId="64" xfId="1" applyFont="1" applyBorder="1" applyAlignment="1">
      <alignment horizontal="center"/>
    </xf>
    <xf numFmtId="0" fontId="104" fillId="0" borderId="117" xfId="1" applyFont="1" applyBorder="1" applyAlignment="1">
      <alignment horizontal="center"/>
    </xf>
    <xf numFmtId="0" fontId="56" fillId="0" borderId="120" xfId="1" applyFont="1" applyBorder="1" applyAlignment="1">
      <alignment horizontal="center" vertical="center" wrapText="1"/>
    </xf>
    <xf numFmtId="0" fontId="56" fillId="0" borderId="121" xfId="1" applyFont="1" applyBorder="1" applyAlignment="1">
      <alignment horizontal="center" vertical="center" wrapText="1"/>
    </xf>
    <xf numFmtId="0" fontId="56" fillId="0" borderId="122" xfId="1" applyFont="1" applyBorder="1" applyAlignment="1">
      <alignment horizontal="center" vertical="center" wrapText="1"/>
    </xf>
    <xf numFmtId="0" fontId="57" fillId="0" borderId="92" xfId="1" applyFont="1" applyBorder="1" applyAlignment="1">
      <alignment horizontal="center" vertical="center"/>
    </xf>
    <xf numFmtId="0" fontId="104" fillId="0" borderId="93" xfId="1" applyFont="1" applyBorder="1" applyAlignment="1">
      <alignment horizontal="center" vertical="center"/>
    </xf>
    <xf numFmtId="0" fontId="104" fillId="0" borderId="30" xfId="1" applyFont="1" applyBorder="1" applyAlignment="1">
      <alignment horizontal="center" vertical="center"/>
    </xf>
    <xf numFmtId="0" fontId="57" fillId="0" borderId="26" xfId="3" applyFont="1" applyBorder="1" applyAlignment="1">
      <alignment horizontal="right"/>
    </xf>
    <xf numFmtId="0" fontId="57" fillId="0" borderId="25" xfId="3" applyFont="1" applyBorder="1" applyAlignment="1">
      <alignment horizontal="right"/>
    </xf>
    <xf numFmtId="0" fontId="57" fillId="0" borderId="145" xfId="3" applyFont="1" applyBorder="1" applyAlignment="1">
      <alignment horizontal="right"/>
    </xf>
    <xf numFmtId="49" fontId="56" fillId="0" borderId="47" xfId="3" applyNumberFormat="1" applyFont="1" applyBorder="1" applyAlignment="1">
      <alignment horizontal="center"/>
    </xf>
    <xf numFmtId="49" fontId="56" fillId="0" borderId="63" xfId="3" applyNumberFormat="1" applyFont="1" applyBorder="1" applyAlignment="1">
      <alignment horizontal="center"/>
    </xf>
    <xf numFmtId="49" fontId="56" fillId="0" borderId="52" xfId="3" applyNumberFormat="1" applyFont="1" applyBorder="1" applyAlignment="1">
      <alignment horizontal="center"/>
    </xf>
    <xf numFmtId="0" fontId="42" fillId="0" borderId="0" xfId="3" applyFont="1" applyAlignment="1">
      <alignment horizontal="center"/>
    </xf>
    <xf numFmtId="0" fontId="51" fillId="0" borderId="25" xfId="3" applyFont="1" applyBorder="1" applyAlignment="1">
      <alignment horizontal="center" vertical="center"/>
    </xf>
    <xf numFmtId="0" fontId="57" fillId="0" borderId="129" xfId="3" applyFont="1" applyBorder="1" applyAlignment="1">
      <alignment horizontal="center" vertical="center" wrapText="1"/>
    </xf>
    <xf numFmtId="0" fontId="57" fillId="0" borderId="130" xfId="3" applyFont="1" applyBorder="1" applyAlignment="1">
      <alignment horizontal="center" vertical="center" wrapText="1"/>
    </xf>
    <xf numFmtId="0" fontId="57" fillId="0" borderId="126" xfId="3" applyFont="1" applyBorder="1" applyAlignment="1">
      <alignment horizontal="center" vertical="center" wrapText="1"/>
    </xf>
    <xf numFmtId="0" fontId="57" fillId="0" borderId="127" xfId="3" applyFont="1" applyBorder="1" applyAlignment="1">
      <alignment horizontal="center" vertical="center" wrapText="1"/>
    </xf>
    <xf numFmtId="0" fontId="58" fillId="0" borderId="126" xfId="3" applyFont="1" applyBorder="1" applyAlignment="1">
      <alignment horizontal="center" vertical="center" wrapText="1"/>
    </xf>
    <xf numFmtId="0" fontId="58" fillId="0" borderId="127" xfId="3" applyFont="1" applyBorder="1" applyAlignment="1">
      <alignment horizontal="center" vertical="center" wrapText="1"/>
    </xf>
    <xf numFmtId="0" fontId="58" fillId="0" borderId="119" xfId="3" applyFont="1" applyBorder="1" applyAlignment="1">
      <alignment horizontal="center" vertical="center" wrapText="1"/>
    </xf>
    <xf numFmtId="0" fontId="58" fillId="0" borderId="125" xfId="3" applyFont="1" applyBorder="1" applyAlignment="1">
      <alignment horizontal="center" vertical="center" wrapText="1"/>
    </xf>
    <xf numFmtId="0" fontId="104" fillId="0" borderId="81" xfId="3" applyFont="1" applyBorder="1" applyAlignment="1">
      <alignment horizontal="center" vertical="center"/>
    </xf>
    <xf numFmtId="0" fontId="104" fillId="0" borderId="82" xfId="3" applyFont="1" applyBorder="1" applyAlignment="1">
      <alignment horizontal="center" vertical="center"/>
    </xf>
    <xf numFmtId="0" fontId="104" fillId="0" borderId="146" xfId="3" applyFont="1" applyBorder="1" applyAlignment="1">
      <alignment horizontal="center" vertical="center"/>
    </xf>
    <xf numFmtId="0" fontId="104" fillId="0" borderId="126" xfId="3" applyFont="1" applyBorder="1" applyAlignment="1">
      <alignment horizontal="center" vertical="center" wrapText="1"/>
    </xf>
    <xf numFmtId="0" fontId="104" fillId="0" borderId="127" xfId="3" applyFont="1" applyBorder="1" applyAlignment="1">
      <alignment horizontal="center" vertical="center" wrapText="1"/>
    </xf>
    <xf numFmtId="0" fontId="28" fillId="0" borderId="126" xfId="3" applyFont="1" applyBorder="1" applyAlignment="1">
      <alignment horizontal="center" vertical="center" wrapText="1"/>
    </xf>
    <xf numFmtId="0" fontId="28" fillId="0" borderId="127" xfId="3" applyFont="1" applyBorder="1" applyAlignment="1">
      <alignment horizontal="center" vertical="center" wrapText="1"/>
    </xf>
    <xf numFmtId="0" fontId="7" fillId="0" borderId="0" xfId="3" applyFont="1" applyAlignment="1">
      <alignment horizontal="left" vertical="top" wrapText="1"/>
    </xf>
    <xf numFmtId="0" fontId="27" fillId="3" borderId="0" xfId="2" applyFont="1" applyFill="1" applyAlignment="1">
      <alignment horizontal="center" vertical="top" wrapText="1"/>
    </xf>
    <xf numFmtId="0" fontId="27" fillId="0" borderId="0" xfId="2" applyFont="1" applyBorder="1" applyAlignment="1">
      <alignment horizontal="left" vertical="center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43" fontId="19" fillId="0" borderId="21" xfId="2" applyNumberFormat="1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9" fillId="3" borderId="139" xfId="2" applyFont="1" applyFill="1" applyBorder="1" applyAlignment="1">
      <alignment horizontal="center" vertical="top" wrapText="1"/>
    </xf>
    <xf numFmtId="0" fontId="19" fillId="3" borderId="13" xfId="2" applyFont="1" applyFill="1" applyBorder="1" applyAlignment="1">
      <alignment horizontal="center" vertical="top" wrapText="1"/>
    </xf>
    <xf numFmtId="0" fontId="25" fillId="3" borderId="9" xfId="2" applyFont="1" applyFill="1" applyBorder="1" applyAlignment="1">
      <alignment horizontal="center" vertical="top" wrapText="1"/>
    </xf>
    <xf numFmtId="0" fontId="25" fillId="3" borderId="13" xfId="2" applyFont="1" applyFill="1" applyBorder="1" applyAlignment="1">
      <alignment horizontal="center" vertical="top" wrapText="1"/>
    </xf>
    <xf numFmtId="0" fontId="25" fillId="3" borderId="104" xfId="2" applyFont="1" applyFill="1" applyBorder="1" applyAlignment="1">
      <alignment horizontal="center" vertical="top" wrapText="1"/>
    </xf>
    <xf numFmtId="0" fontId="25" fillId="3" borderId="20" xfId="2" applyFont="1" applyFill="1" applyBorder="1" applyAlignment="1">
      <alignment horizontal="center" vertical="top" wrapText="1"/>
    </xf>
    <xf numFmtId="43" fontId="19" fillId="3" borderId="133" xfId="2" applyNumberFormat="1" applyFont="1" applyFill="1" applyBorder="1" applyAlignment="1">
      <alignment horizontal="center" vertical="center" wrapText="1"/>
    </xf>
    <xf numFmtId="43" fontId="19" fillId="3" borderId="134" xfId="2" applyNumberFormat="1" applyFont="1" applyFill="1" applyBorder="1" applyAlignment="1">
      <alignment horizontal="center" vertical="center" wrapText="1"/>
    </xf>
    <xf numFmtId="43" fontId="19" fillId="3" borderId="16" xfId="2" applyNumberFormat="1" applyFont="1" applyFill="1" applyBorder="1" applyAlignment="1">
      <alignment horizontal="center" vertical="center" wrapText="1"/>
    </xf>
    <xf numFmtId="43" fontId="19" fillId="3" borderId="10" xfId="2" applyNumberFormat="1" applyFont="1" applyFill="1" applyBorder="1" applyAlignment="1">
      <alignment horizontal="center" vertical="center" wrapText="1"/>
    </xf>
    <xf numFmtId="43" fontId="19" fillId="0" borderId="16" xfId="2" applyNumberFormat="1" applyFont="1" applyFill="1" applyBorder="1" applyAlignment="1">
      <alignment horizontal="center" vertical="center" wrapText="1"/>
    </xf>
    <xf numFmtId="43" fontId="19" fillId="0" borderId="10" xfId="2" applyNumberFormat="1" applyFont="1" applyFill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top" wrapText="1"/>
    </xf>
    <xf numFmtId="0" fontId="25" fillId="0" borderId="13" xfId="2" applyFont="1" applyBorder="1" applyAlignment="1">
      <alignment horizontal="center" vertical="top" wrapText="1"/>
    </xf>
    <xf numFmtId="0" fontId="25" fillId="0" borderId="20" xfId="2" applyFont="1" applyBorder="1" applyAlignment="1">
      <alignment horizontal="center" vertical="top" wrapText="1"/>
    </xf>
    <xf numFmtId="0" fontId="105" fillId="0" borderId="9" xfId="30" applyFont="1" applyBorder="1" applyAlignment="1">
      <alignment horizontal="center" vertical="center" wrapText="1"/>
    </xf>
    <xf numFmtId="0" fontId="105" fillId="0" borderId="13" xfId="30" applyFont="1" applyBorder="1" applyAlignment="1">
      <alignment horizontal="center" vertical="center"/>
    </xf>
    <xf numFmtId="0" fontId="105" fillId="0" borderId="20" xfId="30" applyFont="1" applyBorder="1" applyAlignment="1">
      <alignment horizontal="center" vertical="center"/>
    </xf>
    <xf numFmtId="0" fontId="47" fillId="0" borderId="0" xfId="30" applyFont="1" applyAlignment="1">
      <alignment horizontal="center" vertical="center" wrapText="1"/>
    </xf>
    <xf numFmtId="0" fontId="3" fillId="0" borderId="8" xfId="30" applyFont="1" applyBorder="1" applyAlignment="1">
      <alignment horizontal="right" vertical="center"/>
    </xf>
    <xf numFmtId="0" fontId="19" fillId="0" borderId="8" xfId="2" applyFont="1" applyFill="1" applyBorder="1" applyAlignment="1">
      <alignment horizontal="center" vertical="center" wrapText="1"/>
    </xf>
    <xf numFmtId="0" fontId="19" fillId="0" borderId="54" xfId="2" applyFont="1" applyFill="1" applyBorder="1" applyAlignment="1">
      <alignment horizontal="center" vertical="center" wrapText="1"/>
    </xf>
    <xf numFmtId="43" fontId="19" fillId="0" borderId="8" xfId="2" applyNumberFormat="1" applyFont="1" applyFill="1" applyBorder="1" applyAlignment="1">
      <alignment horizontal="center" vertical="center" wrapText="1"/>
    </xf>
    <xf numFmtId="0" fontId="3" fillId="0" borderId="45" xfId="30" applyFont="1" applyBorder="1" applyAlignment="1">
      <alignment horizontal="center"/>
    </xf>
    <xf numFmtId="0" fontId="3" fillId="0" borderId="15" xfId="30" applyFont="1" applyBorder="1" applyAlignment="1">
      <alignment horizontal="center"/>
    </xf>
    <xf numFmtId="0" fontId="3" fillId="0" borderId="8" xfId="30" applyFont="1" applyBorder="1" applyAlignment="1">
      <alignment horizontal="center"/>
    </xf>
    <xf numFmtId="43" fontId="19" fillId="0" borderId="9" xfId="2" applyNumberFormat="1" applyFont="1" applyFill="1" applyBorder="1" applyAlignment="1">
      <alignment horizontal="center" vertical="center" wrapText="1"/>
    </xf>
    <xf numFmtId="43" fontId="19" fillId="0" borderId="20" xfId="2" applyNumberFormat="1" applyFont="1" applyFill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top" wrapText="1"/>
    </xf>
    <xf numFmtId="0" fontId="24" fillId="0" borderId="10" xfId="2" applyFont="1" applyBorder="1" applyAlignment="1">
      <alignment horizontal="center" vertical="top" wrapText="1"/>
    </xf>
    <xf numFmtId="0" fontId="27" fillId="3" borderId="0" xfId="2" applyFont="1" applyFill="1" applyAlignment="1">
      <alignment horizontal="center" wrapText="1"/>
    </xf>
    <xf numFmtId="0" fontId="27" fillId="0" borderId="99" xfId="2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43" fontId="19" fillId="0" borderId="100" xfId="2" applyNumberFormat="1" applyFont="1" applyFill="1" applyBorder="1" applyAlignment="1">
      <alignment horizontal="center" vertical="center" wrapText="1"/>
    </xf>
    <xf numFmtId="43" fontId="19" fillId="0" borderId="101" xfId="2" applyNumberFormat="1" applyFont="1" applyFill="1" applyBorder="1" applyAlignment="1">
      <alignment horizontal="center" vertical="center" wrapText="1"/>
    </xf>
    <xf numFmtId="43" fontId="19" fillId="0" borderId="102" xfId="2" applyNumberFormat="1" applyFont="1" applyFill="1" applyBorder="1" applyAlignment="1">
      <alignment horizontal="center" vertical="center" wrapText="1"/>
    </xf>
    <xf numFmtId="0" fontId="45" fillId="11" borderId="11" xfId="1" applyFont="1" applyFill="1" applyBorder="1" applyAlignment="1">
      <alignment horizontal="center" vertical="top" wrapText="1"/>
    </xf>
    <xf numFmtId="0" fontId="45" fillId="11" borderId="64" xfId="1" applyFont="1" applyFill="1" applyBorder="1" applyAlignment="1">
      <alignment horizontal="center" vertical="top" wrapText="1"/>
    </xf>
    <xf numFmtId="0" fontId="42" fillId="0" borderId="0" xfId="1" applyFont="1" applyAlignment="1">
      <alignment horizontal="left" vertical="top" wrapText="1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3" fillId="0" borderId="0" xfId="1" applyFont="1" applyBorder="1" applyAlignment="1">
      <alignment horizontal="center" vertical="center"/>
    </xf>
    <xf numFmtId="0" fontId="36" fillId="0" borderId="147" xfId="1" applyFont="1" applyBorder="1" applyAlignment="1">
      <alignment horizontal="left" vertical="center" wrapText="1"/>
    </xf>
    <xf numFmtId="0" fontId="36" fillId="0" borderId="148" xfId="1" applyFont="1" applyBorder="1" applyAlignment="1">
      <alignment horizontal="left" vertical="center" wrapText="1"/>
    </xf>
    <xf numFmtId="0" fontId="36" fillId="0" borderId="41" xfId="1" applyFont="1" applyBorder="1" applyAlignment="1">
      <alignment horizontal="left" vertical="center" wrapText="1"/>
    </xf>
    <xf numFmtId="0" fontId="39" fillId="0" borderId="125" xfId="1" applyFont="1" applyBorder="1" applyAlignment="1">
      <alignment horizontal="left" vertical="center" wrapText="1"/>
    </xf>
    <xf numFmtId="0" fontId="39" fillId="0" borderId="149" xfId="1" applyFont="1" applyBorder="1" applyAlignment="1">
      <alignment horizontal="left" vertical="center" wrapText="1"/>
    </xf>
    <xf numFmtId="0" fontId="39" fillId="0" borderId="135" xfId="1" applyFont="1" applyBorder="1" applyAlignment="1">
      <alignment horizontal="left" vertical="center" wrapText="1"/>
    </xf>
    <xf numFmtId="0" fontId="30" fillId="0" borderId="33" xfId="1" applyFont="1" applyFill="1" applyBorder="1" applyAlignment="1">
      <alignment horizontal="center" vertical="top" wrapText="1"/>
    </xf>
    <xf numFmtId="0" fontId="30" fillId="0" borderId="34" xfId="1" applyFont="1" applyFill="1" applyBorder="1" applyAlignment="1">
      <alignment horizontal="center" vertical="top" wrapText="1"/>
    </xf>
    <xf numFmtId="0" fontId="30" fillId="0" borderId="39" xfId="1" applyFont="1" applyFill="1" applyBorder="1" applyAlignment="1">
      <alignment horizontal="center" vertical="top" wrapText="1"/>
    </xf>
    <xf numFmtId="0" fontId="32" fillId="0" borderId="0" xfId="1" applyFont="1" applyBorder="1" applyAlignment="1">
      <alignment horizontal="left" vertical="center" wrapText="1"/>
    </xf>
    <xf numFmtId="0" fontId="32" fillId="0" borderId="9" xfId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center" vertical="center" wrapText="1"/>
    </xf>
    <xf numFmtId="0" fontId="42" fillId="3" borderId="11" xfId="1" applyFont="1" applyFill="1" applyBorder="1" applyAlignment="1">
      <alignment horizontal="center" vertical="center" wrapText="1"/>
    </xf>
    <xf numFmtId="0" fontId="48" fillId="0" borderId="86" xfId="1" applyFont="1" applyBorder="1" applyAlignment="1">
      <alignment horizontal="center" vertical="center" wrapText="1"/>
    </xf>
    <xf numFmtId="0" fontId="32" fillId="0" borderId="54" xfId="1" applyFont="1" applyBorder="1" applyAlignment="1">
      <alignment horizontal="left" vertical="top" wrapText="1"/>
    </xf>
    <xf numFmtId="0" fontId="32" fillId="0" borderId="58" xfId="1" applyFont="1" applyBorder="1" applyAlignment="1">
      <alignment horizontal="left" vertical="top" wrapText="1"/>
    </xf>
    <xf numFmtId="0" fontId="42" fillId="3" borderId="9" xfId="1" applyFont="1" applyFill="1" applyBorder="1" applyAlignment="1">
      <alignment horizontal="center" vertical="top" wrapText="1"/>
    </xf>
    <xf numFmtId="0" fontId="42" fillId="3" borderId="20" xfId="1" applyFont="1" applyFill="1" applyBorder="1" applyAlignment="1">
      <alignment horizontal="center" vertical="top" wrapText="1"/>
    </xf>
    <xf numFmtId="0" fontId="36" fillId="0" borderId="25" xfId="1" applyFont="1" applyBorder="1" applyAlignment="1">
      <alignment horizontal="left" vertical="center" wrapText="1"/>
    </xf>
    <xf numFmtId="0" fontId="32" fillId="0" borderId="67" xfId="1" applyFont="1" applyFill="1" applyBorder="1" applyAlignment="1">
      <alignment horizontal="left" vertical="center" wrapText="1"/>
    </xf>
    <xf numFmtId="0" fontId="30" fillId="3" borderId="69" xfId="1" applyFont="1" applyFill="1" applyBorder="1" applyAlignment="1">
      <alignment horizontal="center" vertical="top" wrapText="1"/>
    </xf>
    <xf numFmtId="0" fontId="30" fillId="3" borderId="34" xfId="1" applyFont="1" applyFill="1" applyBorder="1" applyAlignment="1">
      <alignment horizontal="center" vertical="top" wrapText="1"/>
    </xf>
    <xf numFmtId="0" fontId="32" fillId="0" borderId="8" xfId="1" applyFont="1" applyFill="1" applyBorder="1" applyAlignment="1">
      <alignment horizontal="left" vertical="center" wrapText="1"/>
    </xf>
    <xf numFmtId="0" fontId="30" fillId="0" borderId="33" xfId="1" applyFont="1" applyFill="1" applyBorder="1" applyAlignment="1">
      <alignment horizontal="left" vertical="top" wrapText="1"/>
    </xf>
    <xf numFmtId="0" fontId="30" fillId="0" borderId="65" xfId="1" applyFont="1" applyFill="1" applyBorder="1" applyAlignment="1">
      <alignment horizontal="left" vertical="top" wrapText="1"/>
    </xf>
    <xf numFmtId="0" fontId="32" fillId="0" borderId="70" xfId="1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center" vertical="center" wrapText="1"/>
    </xf>
    <xf numFmtId="0" fontId="36" fillId="0" borderId="81" xfId="1" applyFont="1" applyBorder="1" applyAlignment="1">
      <alignment horizontal="right" vertical="center" wrapText="1"/>
    </xf>
    <xf numFmtId="0" fontId="36" fillId="0" borderId="82" xfId="1" applyFont="1" applyBorder="1" applyAlignment="1">
      <alignment horizontal="right" vertical="center" wrapText="1"/>
    </xf>
    <xf numFmtId="0" fontId="36" fillId="0" borderId="83" xfId="1" applyFont="1" applyBorder="1" applyAlignment="1">
      <alignment horizontal="right" vertical="center" wrapText="1"/>
    </xf>
    <xf numFmtId="0" fontId="37" fillId="0" borderId="45" xfId="1" applyFont="1" applyBorder="1" applyAlignment="1">
      <alignment horizontal="center" vertical="center" wrapText="1"/>
    </xf>
    <xf numFmtId="0" fontId="37" fillId="0" borderId="54" xfId="1" applyFont="1" applyBorder="1" applyAlignment="1">
      <alignment horizontal="center" vertical="center" wrapText="1"/>
    </xf>
    <xf numFmtId="0" fontId="37" fillId="0" borderId="15" xfId="1" applyFont="1" applyBorder="1" applyAlignment="1">
      <alignment horizontal="center" vertical="center" wrapText="1"/>
    </xf>
    <xf numFmtId="0" fontId="32" fillId="0" borderId="89" xfId="1" applyFont="1" applyBorder="1" applyAlignment="1">
      <alignment horizontal="left" vertical="center" wrapText="1"/>
    </xf>
    <xf numFmtId="0" fontId="45" fillId="11" borderId="90" xfId="1" applyFont="1" applyFill="1" applyBorder="1" applyAlignment="1">
      <alignment horizontal="center" vertical="top" wrapText="1"/>
    </xf>
    <xf numFmtId="0" fontId="37" fillId="0" borderId="45" xfId="1" applyFont="1" applyBorder="1" applyAlignment="1">
      <alignment horizontal="right" vertical="center" wrapText="1"/>
    </xf>
    <xf numFmtId="0" fontId="37" fillId="0" borderId="132" xfId="1" applyFont="1" applyBorder="1" applyAlignment="1">
      <alignment horizontal="right" vertical="center" wrapText="1"/>
    </xf>
    <xf numFmtId="0" fontId="37" fillId="0" borderId="128" xfId="1" applyFont="1" applyBorder="1" applyAlignment="1">
      <alignment horizontal="right" vertical="center" wrapText="1"/>
    </xf>
    <xf numFmtId="0" fontId="42" fillId="11" borderId="152" xfId="1" applyFont="1" applyFill="1" applyBorder="1" applyAlignment="1">
      <alignment vertical="center" wrapText="1"/>
    </xf>
    <xf numFmtId="0" fontId="42" fillId="11" borderId="6" xfId="1" applyFont="1" applyFill="1" applyBorder="1" applyAlignment="1">
      <alignment vertical="center" wrapText="1"/>
    </xf>
    <xf numFmtId="0" fontId="42" fillId="11" borderId="154" xfId="1" applyFont="1" applyFill="1" applyBorder="1" applyAlignment="1">
      <alignment vertical="center" wrapText="1"/>
    </xf>
    <xf numFmtId="0" fontId="43" fillId="11" borderId="11" xfId="1" applyFont="1" applyFill="1" applyBorder="1" applyAlignment="1">
      <alignment horizontal="left" vertical="top" wrapText="1"/>
    </xf>
    <xf numFmtId="0" fontId="45" fillId="11" borderId="0" xfId="1" applyFont="1" applyFill="1" applyBorder="1" applyAlignment="1">
      <alignment horizontal="left" vertical="top" wrapText="1"/>
    </xf>
    <xf numFmtId="0" fontId="45" fillId="11" borderId="14" xfId="1" applyFont="1" applyFill="1" applyBorder="1" applyAlignment="1">
      <alignment horizontal="left" vertical="top" wrapText="1"/>
    </xf>
    <xf numFmtId="0" fontId="47" fillId="0" borderId="45" xfId="40" applyFont="1" applyBorder="1" applyAlignment="1">
      <alignment horizontal="center"/>
    </xf>
    <xf numFmtId="0" fontId="47" fillId="0" borderId="15" xfId="40" applyFont="1" applyBorder="1" applyAlignment="1">
      <alignment horizontal="center"/>
    </xf>
    <xf numFmtId="0" fontId="47" fillId="4" borderId="45" xfId="40" applyFont="1" applyFill="1" applyBorder="1" applyAlignment="1">
      <alignment horizontal="center" vertical="top"/>
    </xf>
    <xf numFmtId="0" fontId="47" fillId="4" borderId="15" xfId="40" applyFont="1" applyFill="1" applyBorder="1" applyAlignment="1">
      <alignment horizontal="center" vertical="top"/>
    </xf>
    <xf numFmtId="0" fontId="37" fillId="4" borderId="45" xfId="40" applyFont="1" applyFill="1" applyBorder="1" applyAlignment="1">
      <alignment horizontal="center" vertical="top"/>
    </xf>
    <xf numFmtId="0" fontId="37" fillId="4" borderId="15" xfId="40" applyFont="1" applyFill="1" applyBorder="1" applyAlignment="1">
      <alignment horizontal="center" vertical="top"/>
    </xf>
    <xf numFmtId="0" fontId="37" fillId="4" borderId="117" xfId="40" applyFont="1" applyFill="1" applyBorder="1" applyAlignment="1">
      <alignment horizontal="center" vertical="top"/>
    </xf>
    <xf numFmtId="0" fontId="47" fillId="0" borderId="45" xfId="40" applyFont="1" applyBorder="1" applyAlignment="1">
      <alignment horizontal="center" vertical="center"/>
    </xf>
    <xf numFmtId="0" fontId="47" fillId="0" borderId="58" xfId="40" applyFont="1" applyBorder="1" applyAlignment="1">
      <alignment horizontal="center" vertical="center"/>
    </xf>
    <xf numFmtId="0" fontId="42" fillId="0" borderId="1" xfId="40" applyFont="1" applyBorder="1" applyAlignment="1">
      <alignment horizontal="center" vertical="center" wrapText="1"/>
    </xf>
    <xf numFmtId="0" fontId="42" fillId="0" borderId="0" xfId="40" applyFont="1" applyBorder="1" applyAlignment="1"/>
    <xf numFmtId="0" fontId="48" fillId="0" borderId="0" xfId="40" applyFont="1" applyBorder="1" applyAlignment="1">
      <alignment horizontal="center" vertical="center"/>
    </xf>
    <xf numFmtId="0" fontId="42" fillId="0" borderId="22" xfId="40" applyFont="1" applyBorder="1" applyAlignment="1">
      <alignment horizontal="center" vertical="center"/>
    </xf>
    <xf numFmtId="0" fontId="42" fillId="0" borderId="3" xfId="40" applyFont="1" applyBorder="1" applyAlignment="1">
      <alignment horizontal="center" vertical="center" wrapText="1"/>
    </xf>
    <xf numFmtId="0" fontId="42" fillId="0" borderId="1" xfId="40" applyFont="1" applyBorder="1" applyAlignment="1">
      <alignment horizontal="center" vertical="center"/>
    </xf>
    <xf numFmtId="0" fontId="52" fillId="0" borderId="0" xfId="42" applyFont="1" applyBorder="1" applyAlignment="1">
      <alignment horizontal="left" vertical="center" wrapText="1"/>
    </xf>
    <xf numFmtId="0" fontId="48" fillId="0" borderId="0" xfId="42" applyFont="1" applyBorder="1" applyAlignment="1">
      <alignment horizontal="left" vertical="center"/>
    </xf>
    <xf numFmtId="0" fontId="52" fillId="0" borderId="0" xfId="42" applyFont="1" applyBorder="1" applyAlignment="1">
      <alignment horizontal="center" vertical="center" wrapText="1"/>
    </xf>
    <xf numFmtId="0" fontId="94" fillId="0" borderId="45" xfId="42" applyFont="1" applyBorder="1" applyAlignment="1">
      <alignment horizontal="right" vertical="center"/>
    </xf>
    <xf numFmtId="0" fontId="94" fillId="0" borderId="54" xfId="42" applyFont="1" applyBorder="1" applyAlignment="1">
      <alignment horizontal="right" vertical="center"/>
    </xf>
    <xf numFmtId="0" fontId="94" fillId="0" borderId="15" xfId="42" applyFont="1" applyBorder="1" applyAlignment="1">
      <alignment horizontal="right" vertical="center"/>
    </xf>
    <xf numFmtId="168" fontId="43" fillId="0" borderId="35" xfId="41" applyFont="1" applyFill="1" applyBorder="1" applyAlignment="1" applyProtection="1">
      <alignment horizontal="center" vertical="top"/>
    </xf>
    <xf numFmtId="168" fontId="43" fillId="0" borderId="61" xfId="41" applyFont="1" applyFill="1" applyBorder="1" applyAlignment="1" applyProtection="1">
      <alignment horizontal="center" vertical="top"/>
    </xf>
    <xf numFmtId="168" fontId="98" fillId="0" borderId="0" xfId="41" applyFont="1" applyFill="1" applyBorder="1" applyAlignment="1" applyProtection="1">
      <alignment horizontal="center" vertical="center"/>
    </xf>
    <xf numFmtId="49" fontId="85" fillId="16" borderId="9" xfId="27" applyNumberFormat="1" applyFont="1" applyFill="1" applyBorder="1" applyAlignment="1" applyProtection="1">
      <alignment horizontal="center" vertical="center" wrapText="1"/>
      <protection locked="0"/>
    </xf>
    <xf numFmtId="49" fontId="85" fillId="16" borderId="13" xfId="27" applyNumberFormat="1" applyFont="1" applyFill="1" applyBorder="1" applyAlignment="1" applyProtection="1">
      <alignment horizontal="center" vertical="center" wrapText="1"/>
      <protection locked="0"/>
    </xf>
    <xf numFmtId="49" fontId="85" fillId="16" borderId="137" xfId="27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7" applyFont="1" applyBorder="1" applyAlignment="1">
      <alignment horizontal="center" vertical="center"/>
    </xf>
    <xf numFmtId="0" fontId="42" fillId="0" borderId="0" xfId="44" applyFont="1" applyAlignment="1">
      <alignment horizontal="left"/>
    </xf>
    <xf numFmtId="0" fontId="52" fillId="0" borderId="99" xfId="42" applyFont="1" applyBorder="1" applyAlignment="1">
      <alignment horizontal="left" vertical="center" wrapText="1"/>
    </xf>
    <xf numFmtId="0" fontId="13" fillId="0" borderId="9" xfId="42" applyBorder="1" applyAlignment="1">
      <alignment horizontal="center"/>
    </xf>
    <xf numFmtId="0" fontId="13" fillId="0" borderId="104" xfId="42" applyBorder="1" applyAlignment="1">
      <alignment horizontal="center"/>
    </xf>
    <xf numFmtId="0" fontId="13" fillId="0" borderId="108" xfId="42" applyBorder="1" applyAlignment="1">
      <alignment horizontal="center"/>
    </xf>
    <xf numFmtId="0" fontId="93" fillId="0" borderId="7" xfId="42" applyFont="1" applyBorder="1" applyAlignment="1">
      <alignment horizontal="right" vertical="center"/>
    </xf>
    <xf numFmtId="0" fontId="93" fillId="0" borderId="6" xfId="42" applyFont="1" applyBorder="1" applyAlignment="1">
      <alignment horizontal="right" vertical="center"/>
    </xf>
    <xf numFmtId="0" fontId="93" fillId="0" borderId="5" xfId="42" applyFont="1" applyBorder="1" applyAlignment="1">
      <alignment horizontal="right" vertical="center"/>
    </xf>
    <xf numFmtId="0" fontId="48" fillId="0" borderId="6" xfId="42" applyFont="1" applyBorder="1" applyAlignment="1">
      <alignment horizontal="left" vertical="center"/>
    </xf>
    <xf numFmtId="0" fontId="79" fillId="0" borderId="0" xfId="45" applyFont="1" applyAlignment="1">
      <alignment horizontal="center" vertical="top" wrapText="1"/>
    </xf>
    <xf numFmtId="0" fontId="93" fillId="0" borderId="0" xfId="42" applyFont="1" applyAlignment="1">
      <alignment horizontal="center"/>
    </xf>
    <xf numFmtId="0" fontId="21" fillId="3" borderId="104" xfId="42" applyFont="1" applyFill="1" applyBorder="1" applyAlignment="1">
      <alignment horizontal="center"/>
    </xf>
    <xf numFmtId="0" fontId="21" fillId="3" borderId="20" xfId="42" applyFont="1" applyFill="1" applyBorder="1" applyAlignment="1">
      <alignment horizontal="center"/>
    </xf>
    <xf numFmtId="0" fontId="13" fillId="0" borderId="20" xfId="42" applyBorder="1" applyAlignment="1">
      <alignment horizontal="center"/>
    </xf>
    <xf numFmtId="0" fontId="93" fillId="0" borderId="136" xfId="42" applyFont="1" applyBorder="1" applyAlignment="1">
      <alignment horizontal="right" vertical="center"/>
    </xf>
    <xf numFmtId="0" fontId="93" fillId="0" borderId="99" xfId="42" applyFont="1" applyBorder="1" applyAlignment="1">
      <alignment horizontal="right" vertical="center"/>
    </xf>
    <xf numFmtId="0" fontId="93" fillId="0" borderId="18" xfId="42" applyFont="1" applyBorder="1" applyAlignment="1">
      <alignment horizontal="right" vertical="center"/>
    </xf>
    <xf numFmtId="0" fontId="13" fillId="0" borderId="156" xfId="42" applyBorder="1" applyAlignment="1">
      <alignment horizontal="center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top" wrapText="1"/>
      <protection locked="0"/>
    </xf>
    <xf numFmtId="49" fontId="11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ConditionalStyle_1" xfId="5"/>
    <cellStyle name="Dziesiętny" xfId="48" builtinId="3"/>
    <cellStyle name="Dziesiętny_załączniki  nr 1,2,3,4,5,6,7,8,9,10,11  2008" xfId="41"/>
    <cellStyle name="Excel Built-in Normal" xfId="6"/>
    <cellStyle name="Normalny" xfId="0" builtinId="0"/>
    <cellStyle name="Normalny 10" xfId="7"/>
    <cellStyle name="Normalny 11" xfId="8"/>
    <cellStyle name="Normalny 12" xfId="9"/>
    <cellStyle name="Normalny 13" xfId="10"/>
    <cellStyle name="Normalny 14" xfId="11"/>
    <cellStyle name="Normalny 15" xfId="12"/>
    <cellStyle name="Normalny 16" xfId="13"/>
    <cellStyle name="Normalny 17" xfId="14"/>
    <cellStyle name="Normalny 18" xfId="15"/>
    <cellStyle name="Normalny 19" xfId="16"/>
    <cellStyle name="Normalny 2" xfId="17"/>
    <cellStyle name="Normalny 2 2" xfId="18"/>
    <cellStyle name="Normalny 20" xfId="19"/>
    <cellStyle name="Normalny 20 2" xfId="20"/>
    <cellStyle name="Normalny 21" xfId="21"/>
    <cellStyle name="Normalny 22" xfId="22"/>
    <cellStyle name="Normalny 23" xfId="23"/>
    <cellStyle name="Normalny 24" xfId="24"/>
    <cellStyle name="Normalny 25" xfId="25"/>
    <cellStyle name="Normalny 26" xfId="26"/>
    <cellStyle name="Normalny 27" xfId="45"/>
    <cellStyle name="Normalny 3" xfId="27"/>
    <cellStyle name="Normalny 3 2" xfId="28"/>
    <cellStyle name="Normalny 4" xfId="29"/>
    <cellStyle name="Normalny 4 2" xfId="30"/>
    <cellStyle name="Normalny 5" xfId="31"/>
    <cellStyle name="Normalny 5 2" xfId="32"/>
    <cellStyle name="Normalny 5 3" xfId="33"/>
    <cellStyle name="Normalny 5 3 2" xfId="34"/>
    <cellStyle name="Normalny 6" xfId="35"/>
    <cellStyle name="Normalny 7" xfId="36"/>
    <cellStyle name="Normalny 7 2" xfId="37"/>
    <cellStyle name="Normalny 8" xfId="38"/>
    <cellStyle name="Normalny 9" xfId="39"/>
    <cellStyle name="Normalny_DOCHODY  WYDATKI 2011" xfId="42"/>
    <cellStyle name="Normalny_Kwiecień" xfId="43"/>
    <cellStyle name="Normalny_Załacznik 2010" xfId="44"/>
    <cellStyle name="Normalny_załaczniki maj" xfId="1"/>
    <cellStyle name="Normalny_załączniki  nr 1,2,3,4,5,6,7,8,9,10,11  2008" xfId="40"/>
    <cellStyle name="Normalny_Załączniki budżet 2010" xfId="2"/>
    <cellStyle name="Normalny_Zeszyt1" xfId="3"/>
    <cellStyle name="Procentowy" xfId="46" builtinId="5"/>
    <cellStyle name="Walutowy" xfId="47" builtinId="4"/>
    <cellStyle name="Walutowy_Załączniki budżet 2010" xfId="4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showGridLines="0" zoomScaleNormal="100" workbookViewId="0">
      <selection activeCell="I56" sqref="I56"/>
    </sheetView>
  </sheetViews>
  <sheetFormatPr defaultRowHeight="12.75" x14ac:dyDescent="0.2"/>
  <cols>
    <col min="1" max="1" width="5.83203125" style="1" customWidth="1"/>
    <col min="2" max="2" width="9.33203125" style="1" customWidth="1"/>
    <col min="3" max="3" width="9.6640625" style="1" customWidth="1"/>
    <col min="4" max="4" width="36.83203125" style="1" customWidth="1"/>
    <col min="5" max="5" width="15.5" style="1" customWidth="1"/>
    <col min="6" max="6" width="13.33203125" style="1" customWidth="1"/>
    <col min="7" max="7" width="15" style="1" customWidth="1"/>
    <col min="8" max="8" width="14.5" style="1" customWidth="1"/>
    <col min="9" max="9" width="11.83203125" style="1" bestFit="1" customWidth="1"/>
    <col min="10" max="10" width="15.33203125" style="1" customWidth="1"/>
    <col min="11" max="11" width="13.1640625" style="1" customWidth="1"/>
    <col min="12" max="12" width="11" style="1" customWidth="1"/>
    <col min="13" max="13" width="11.6640625" style="1" bestFit="1" customWidth="1"/>
    <col min="14" max="14" width="12.6640625" style="1" bestFit="1" customWidth="1"/>
    <col min="15" max="16384" width="9.33203125" style="1"/>
  </cols>
  <sheetData>
    <row r="1" spans="1:12" ht="22.5" customHeight="1" x14ac:dyDescent="0.2">
      <c r="A1" s="1689"/>
      <c r="B1" s="1689"/>
      <c r="C1" s="1689"/>
      <c r="D1" s="1689"/>
      <c r="E1" s="1689"/>
      <c r="F1" s="1689"/>
      <c r="G1" s="1689"/>
      <c r="I1" s="1682" t="s">
        <v>607</v>
      </c>
      <c r="J1" s="1682"/>
      <c r="K1" s="1682"/>
      <c r="L1" s="1682"/>
    </row>
    <row r="2" spans="1:12" ht="19.5" customHeight="1" x14ac:dyDescent="0.2">
      <c r="A2" s="1687" t="s">
        <v>608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L2" s="1687"/>
    </row>
    <row r="3" spans="1:12" ht="20.25" customHeight="1" x14ac:dyDescent="0.2">
      <c r="A3" s="543"/>
      <c r="B3" s="1688" t="s">
        <v>660</v>
      </c>
      <c r="C3" s="1688"/>
      <c r="D3" s="1688"/>
      <c r="E3" s="1688"/>
      <c r="F3" s="1688"/>
      <c r="G3" s="1688"/>
      <c r="H3" s="1688"/>
      <c r="I3" s="1688"/>
      <c r="J3" s="1688"/>
      <c r="K3" s="1688"/>
      <c r="L3" s="1688"/>
    </row>
    <row r="4" spans="1:12" ht="33" customHeight="1" x14ac:dyDescent="0.2">
      <c r="A4" s="1683" t="s">
        <v>0</v>
      </c>
      <c r="B4" s="1683" t="s">
        <v>1</v>
      </c>
      <c r="C4" s="1683" t="s">
        <v>2</v>
      </c>
      <c r="D4" s="1683" t="s">
        <v>3</v>
      </c>
      <c r="E4" s="1683" t="s">
        <v>661</v>
      </c>
      <c r="F4" s="1683" t="s">
        <v>603</v>
      </c>
      <c r="G4" s="1683" t="s">
        <v>663</v>
      </c>
      <c r="H4" s="1684" t="s">
        <v>856</v>
      </c>
      <c r="I4" s="1685" t="s">
        <v>586</v>
      </c>
      <c r="J4" s="1690" t="s">
        <v>816</v>
      </c>
      <c r="K4" s="1690"/>
      <c r="L4" s="1686" t="s">
        <v>604</v>
      </c>
    </row>
    <row r="5" spans="1:12" x14ac:dyDescent="0.2">
      <c r="A5" s="1683"/>
      <c r="B5" s="1683"/>
      <c r="C5" s="1683"/>
      <c r="D5" s="1683"/>
      <c r="E5" s="1683"/>
      <c r="F5" s="1683"/>
      <c r="G5" s="1683"/>
      <c r="H5" s="1684"/>
      <c r="I5" s="1685"/>
      <c r="J5" s="539" t="s">
        <v>605</v>
      </c>
      <c r="K5" s="539" t="s">
        <v>606</v>
      </c>
      <c r="L5" s="1686"/>
    </row>
    <row r="6" spans="1:12" x14ac:dyDescent="0.2">
      <c r="A6" s="902" t="s">
        <v>5</v>
      </c>
      <c r="B6" s="902"/>
      <c r="C6" s="902"/>
      <c r="D6" s="923" t="s">
        <v>6</v>
      </c>
      <c r="E6" s="891">
        <f>E7</f>
        <v>60000</v>
      </c>
      <c r="F6" s="891">
        <f t="shared" ref="F6:G6" si="0">F7</f>
        <v>571894.4</v>
      </c>
      <c r="G6" s="891">
        <f t="shared" si="0"/>
        <v>631894.4</v>
      </c>
      <c r="H6" s="891">
        <f>H7</f>
        <v>611742.03</v>
      </c>
      <c r="I6" s="924">
        <f>H6/G6</f>
        <v>0.96810800981936218</v>
      </c>
      <c r="J6" s="891">
        <f>J7</f>
        <v>26786.639999999999</v>
      </c>
      <c r="K6" s="891">
        <f>K7</f>
        <v>26786.639999999999</v>
      </c>
      <c r="L6" s="891">
        <f>L7</f>
        <v>271.7</v>
      </c>
    </row>
    <row r="7" spans="1:12" ht="15" x14ac:dyDescent="0.2">
      <c r="A7" s="922"/>
      <c r="B7" s="900" t="s">
        <v>11</v>
      </c>
      <c r="C7" s="925"/>
      <c r="D7" s="906" t="s">
        <v>12</v>
      </c>
      <c r="E7" s="890">
        <f>E8+E10+E9</f>
        <v>60000</v>
      </c>
      <c r="F7" s="890">
        <f>F8+F10+F9</f>
        <v>571894.4</v>
      </c>
      <c r="G7" s="890">
        <f>G8+G10+G9</f>
        <v>631894.4</v>
      </c>
      <c r="H7" s="890">
        <f>H8+H10+H9</f>
        <v>611742.03</v>
      </c>
      <c r="I7" s="927">
        <f>H7/G7</f>
        <v>0.96810800981936218</v>
      </c>
      <c r="J7" s="890">
        <f>J8+J10+J9</f>
        <v>26786.639999999999</v>
      </c>
      <c r="K7" s="890">
        <f>K8+K10+K9</f>
        <v>26786.639999999999</v>
      </c>
      <c r="L7" s="890">
        <f>L8+L10+L9</f>
        <v>271.7</v>
      </c>
    </row>
    <row r="8" spans="1:12" ht="67.5" x14ac:dyDescent="0.2">
      <c r="A8" s="904"/>
      <c r="B8" s="904"/>
      <c r="C8" s="904" t="s">
        <v>13</v>
      </c>
      <c r="D8" s="926" t="s">
        <v>14</v>
      </c>
      <c r="E8" s="905">
        <v>60000</v>
      </c>
      <c r="F8" s="905">
        <f>G8-E8</f>
        <v>0</v>
      </c>
      <c r="G8" s="905">
        <v>60000</v>
      </c>
      <c r="H8" s="772">
        <v>39812.57</v>
      </c>
      <c r="I8" s="544">
        <f>H8/G8</f>
        <v>0.6635428333333333</v>
      </c>
      <c r="J8" s="772">
        <v>22895.75</v>
      </c>
      <c r="K8" s="928">
        <v>22895.75</v>
      </c>
      <c r="L8" s="772">
        <v>271.7</v>
      </c>
    </row>
    <row r="9" spans="1:12" x14ac:dyDescent="0.2">
      <c r="A9" s="904"/>
      <c r="B9" s="904"/>
      <c r="C9" s="929" t="s">
        <v>118</v>
      </c>
      <c r="D9" s="926" t="s">
        <v>647</v>
      </c>
      <c r="E9" s="905">
        <v>0</v>
      </c>
      <c r="F9" s="905">
        <f>G9-E9</f>
        <v>0</v>
      </c>
      <c r="G9" s="905">
        <v>0</v>
      </c>
      <c r="H9" s="772">
        <v>35.06</v>
      </c>
      <c r="I9" s="544">
        <v>0</v>
      </c>
      <c r="J9" s="772">
        <v>3890.89</v>
      </c>
      <c r="K9" s="928">
        <v>3890.89</v>
      </c>
      <c r="L9" s="772">
        <v>0</v>
      </c>
    </row>
    <row r="10" spans="1:12" ht="67.5" x14ac:dyDescent="0.2">
      <c r="A10" s="904"/>
      <c r="B10" s="904"/>
      <c r="C10" s="904" t="s">
        <v>16</v>
      </c>
      <c r="D10" s="926" t="s">
        <v>17</v>
      </c>
      <c r="E10" s="905">
        <v>0</v>
      </c>
      <c r="F10" s="905">
        <f>G10-E10</f>
        <v>571894.4</v>
      </c>
      <c r="G10" s="905">
        <v>571894.4</v>
      </c>
      <c r="H10" s="772">
        <v>571894.4</v>
      </c>
      <c r="I10" s="544">
        <f t="shared" ref="I10:I101" si="1">H10/G10</f>
        <v>1</v>
      </c>
      <c r="J10" s="772">
        <v>0</v>
      </c>
      <c r="K10" s="772">
        <v>0</v>
      </c>
      <c r="L10" s="772">
        <v>0</v>
      </c>
    </row>
    <row r="11" spans="1:12" x14ac:dyDescent="0.2">
      <c r="A11" s="930" t="s">
        <v>648</v>
      </c>
      <c r="B11" s="902"/>
      <c r="C11" s="902"/>
      <c r="D11" s="923" t="s">
        <v>650</v>
      </c>
      <c r="E11" s="891">
        <f>SUM(E12)</f>
        <v>0</v>
      </c>
      <c r="F11" s="891">
        <f t="shared" ref="F11" si="2">SUM(F12)</f>
        <v>0</v>
      </c>
      <c r="G11" s="891">
        <f>SUM(G12)</f>
        <v>0</v>
      </c>
      <c r="H11" s="891">
        <f>SUM(H12)</f>
        <v>600</v>
      </c>
      <c r="I11" s="931">
        <v>0</v>
      </c>
      <c r="J11" s="891">
        <f>SUM(J12)</f>
        <v>0</v>
      </c>
      <c r="K11" s="891">
        <f>SUM(K12)</f>
        <v>0</v>
      </c>
      <c r="L11" s="891">
        <f>SUM(L12)</f>
        <v>0</v>
      </c>
    </row>
    <row r="12" spans="1:12" x14ac:dyDescent="0.2">
      <c r="A12" s="932"/>
      <c r="B12" s="900" t="s">
        <v>664</v>
      </c>
      <c r="C12" s="900"/>
      <c r="D12" s="906" t="s">
        <v>665</v>
      </c>
      <c r="E12" s="890">
        <v>0</v>
      </c>
      <c r="F12" s="890">
        <f>F13</f>
        <v>0</v>
      </c>
      <c r="G12" s="890">
        <f>G13</f>
        <v>0</v>
      </c>
      <c r="H12" s="890">
        <f>H13</f>
        <v>600</v>
      </c>
      <c r="I12" s="907">
        <v>0</v>
      </c>
      <c r="J12" s="907">
        <f t="shared" ref="J12:L12" si="3">J13</f>
        <v>0</v>
      </c>
      <c r="K12" s="907">
        <f>K13</f>
        <v>0</v>
      </c>
      <c r="L12" s="907">
        <f t="shared" si="3"/>
        <v>0</v>
      </c>
    </row>
    <row r="13" spans="1:12" ht="22.5" x14ac:dyDescent="0.2">
      <c r="A13" s="932"/>
      <c r="B13" s="903"/>
      <c r="C13" s="903" t="s">
        <v>649</v>
      </c>
      <c r="D13" s="926" t="s">
        <v>651</v>
      </c>
      <c r="E13" s="893">
        <v>0</v>
      </c>
      <c r="F13" s="893">
        <f>G13-E13</f>
        <v>0</v>
      </c>
      <c r="G13" s="893">
        <v>0</v>
      </c>
      <c r="H13" s="893">
        <v>600</v>
      </c>
      <c r="I13" s="909">
        <v>0</v>
      </c>
      <c r="J13" s="893">
        <v>0</v>
      </c>
      <c r="K13" s="893">
        <v>0</v>
      </c>
      <c r="L13" s="893">
        <v>0</v>
      </c>
    </row>
    <row r="14" spans="1:12" x14ac:dyDescent="0.2">
      <c r="A14" s="902" t="s">
        <v>18</v>
      </c>
      <c r="B14" s="902"/>
      <c r="C14" s="902"/>
      <c r="D14" s="923" t="s">
        <v>19</v>
      </c>
      <c r="E14" s="891" t="str">
        <f>E15</f>
        <v>25 000,00</v>
      </c>
      <c r="F14" s="891">
        <f t="shared" ref="F14:G14" si="4">F15</f>
        <v>0</v>
      </c>
      <c r="G14" s="891" t="str">
        <f t="shared" si="4"/>
        <v>25 000,00</v>
      </c>
      <c r="H14" s="891">
        <f t="shared" ref="H14:H15" si="5">H15</f>
        <v>31110</v>
      </c>
      <c r="I14" s="933">
        <f>H14/G14</f>
        <v>1.2444</v>
      </c>
      <c r="J14" s="891">
        <f t="shared" ref="J14:J15" si="6">J15</f>
        <v>0</v>
      </c>
      <c r="K14" s="891">
        <f t="shared" ref="K14:K15" si="7">K15</f>
        <v>0</v>
      </c>
      <c r="L14" s="891">
        <f t="shared" ref="L14:L15" si="8">L15</f>
        <v>0</v>
      </c>
    </row>
    <row r="15" spans="1:12" ht="15" x14ac:dyDescent="0.2">
      <c r="A15" s="922"/>
      <c r="B15" s="900" t="s">
        <v>21</v>
      </c>
      <c r="C15" s="925"/>
      <c r="D15" s="906" t="s">
        <v>12</v>
      </c>
      <c r="E15" s="890" t="str">
        <f>E16</f>
        <v>25 000,00</v>
      </c>
      <c r="F15" s="890">
        <f t="shared" ref="F15" si="9">F16</f>
        <v>0</v>
      </c>
      <c r="G15" s="890" t="str">
        <f>G16</f>
        <v>25 000,00</v>
      </c>
      <c r="H15" s="890">
        <f t="shared" si="5"/>
        <v>31110</v>
      </c>
      <c r="I15" s="907">
        <f>H15/G15</f>
        <v>1.2444</v>
      </c>
      <c r="J15" s="890">
        <f t="shared" si="6"/>
        <v>0</v>
      </c>
      <c r="K15" s="890">
        <f t="shared" si="7"/>
        <v>0</v>
      </c>
      <c r="L15" s="890">
        <f t="shared" si="8"/>
        <v>0</v>
      </c>
    </row>
    <row r="16" spans="1:12" x14ac:dyDescent="0.2">
      <c r="A16" s="904"/>
      <c r="B16" s="904"/>
      <c r="C16" s="904" t="s">
        <v>22</v>
      </c>
      <c r="D16" s="926" t="s">
        <v>23</v>
      </c>
      <c r="E16" s="905" t="s">
        <v>20</v>
      </c>
      <c r="F16" s="905">
        <f>G16-E16</f>
        <v>0</v>
      </c>
      <c r="G16" s="905" t="s">
        <v>20</v>
      </c>
      <c r="H16" s="772">
        <v>31110</v>
      </c>
      <c r="I16" s="544">
        <f>H16/G16</f>
        <v>1.2444</v>
      </c>
      <c r="J16" s="892">
        <v>0</v>
      </c>
      <c r="K16" s="892">
        <v>0</v>
      </c>
      <c r="L16" s="892">
        <v>0</v>
      </c>
    </row>
    <row r="17" spans="1:12" x14ac:dyDescent="0.2">
      <c r="A17" s="902" t="s">
        <v>24</v>
      </c>
      <c r="B17" s="902"/>
      <c r="C17" s="902"/>
      <c r="D17" s="923" t="s">
        <v>25</v>
      </c>
      <c r="E17" s="891">
        <f>E21+E18</f>
        <v>51200</v>
      </c>
      <c r="F17" s="891">
        <f t="shared" ref="F17:L17" si="10">F21+F18</f>
        <v>11000</v>
      </c>
      <c r="G17" s="891">
        <f t="shared" si="10"/>
        <v>62200</v>
      </c>
      <c r="H17" s="891">
        <f t="shared" si="10"/>
        <v>-841787.34</v>
      </c>
      <c r="I17" s="931">
        <f>H17/G17</f>
        <v>-13.533558520900321</v>
      </c>
      <c r="J17" s="891">
        <f>J21+J18</f>
        <v>51686.67</v>
      </c>
      <c r="K17" s="891">
        <f t="shared" si="10"/>
        <v>9085.51</v>
      </c>
      <c r="L17" s="891">
        <f t="shared" si="10"/>
        <v>0</v>
      </c>
    </row>
    <row r="18" spans="1:12" x14ac:dyDescent="0.2">
      <c r="A18" s="914"/>
      <c r="B18" s="900" t="s">
        <v>666</v>
      </c>
      <c r="C18" s="921"/>
      <c r="D18" s="906" t="s">
        <v>667</v>
      </c>
      <c r="E18" s="890">
        <f>SUM(E19:E20)</f>
        <v>0</v>
      </c>
      <c r="F18" s="890">
        <f t="shared" ref="F18:L18" si="11">SUM(F19:F20)</f>
        <v>11000</v>
      </c>
      <c r="G18" s="890">
        <f t="shared" si="11"/>
        <v>11000</v>
      </c>
      <c r="H18" s="890">
        <f t="shared" si="11"/>
        <v>11000</v>
      </c>
      <c r="I18" s="934">
        <f>H18/G18</f>
        <v>1</v>
      </c>
      <c r="J18" s="890">
        <f t="shared" si="11"/>
        <v>0</v>
      </c>
      <c r="K18" s="890">
        <f t="shared" si="11"/>
        <v>0</v>
      </c>
      <c r="L18" s="890">
        <f t="shared" si="11"/>
        <v>0</v>
      </c>
    </row>
    <row r="19" spans="1:12" ht="45" x14ac:dyDescent="0.2">
      <c r="A19" s="914"/>
      <c r="B19" s="914"/>
      <c r="C19" s="903" t="s">
        <v>140</v>
      </c>
      <c r="D19" s="908" t="s">
        <v>141</v>
      </c>
      <c r="E19" s="893">
        <v>0</v>
      </c>
      <c r="F19" s="893">
        <f>G19-E19</f>
        <v>11000</v>
      </c>
      <c r="G19" s="893">
        <v>11000</v>
      </c>
      <c r="H19" s="893">
        <v>0</v>
      </c>
      <c r="I19" s="909">
        <v>0</v>
      </c>
      <c r="J19" s="893">
        <v>0</v>
      </c>
      <c r="K19" s="893">
        <v>0</v>
      </c>
      <c r="L19" s="893">
        <v>0</v>
      </c>
    </row>
    <row r="20" spans="1:12" ht="56.25" x14ac:dyDescent="0.2">
      <c r="A20" s="914"/>
      <c r="B20" s="914"/>
      <c r="C20" s="903" t="s">
        <v>8</v>
      </c>
      <c r="D20" s="908" t="s">
        <v>9</v>
      </c>
      <c r="E20" s="893">
        <v>0</v>
      </c>
      <c r="F20" s="893">
        <f>G20-E20</f>
        <v>0</v>
      </c>
      <c r="G20" s="893">
        <v>0</v>
      </c>
      <c r="H20" s="893">
        <v>11000</v>
      </c>
      <c r="I20" s="909">
        <v>0</v>
      </c>
      <c r="J20" s="893">
        <v>0</v>
      </c>
      <c r="K20" s="893">
        <v>0</v>
      </c>
      <c r="L20" s="893">
        <v>0</v>
      </c>
    </row>
    <row r="21" spans="1:12" ht="15" x14ac:dyDescent="0.2">
      <c r="A21" s="922"/>
      <c r="B21" s="900" t="s">
        <v>26</v>
      </c>
      <c r="C21" s="925"/>
      <c r="D21" s="906" t="s">
        <v>27</v>
      </c>
      <c r="E21" s="890">
        <f>E22+E23+E24+E25</f>
        <v>51200</v>
      </c>
      <c r="F21" s="890">
        <f t="shared" ref="F21:H21" si="12">F22+F23+F24+F25</f>
        <v>0</v>
      </c>
      <c r="G21" s="890">
        <f t="shared" si="12"/>
        <v>51200</v>
      </c>
      <c r="H21" s="890">
        <f t="shared" si="12"/>
        <v>-852787.34</v>
      </c>
      <c r="I21" s="934">
        <f>H21/G21</f>
        <v>-16.656002734375001</v>
      </c>
      <c r="J21" s="890">
        <f>J22+J23+J24+J25</f>
        <v>51686.67</v>
      </c>
      <c r="K21" s="890">
        <f>K22+K23+K24+K25</f>
        <v>9085.51</v>
      </c>
      <c r="L21" s="890">
        <f>L22+L23+L24+L25</f>
        <v>0</v>
      </c>
    </row>
    <row r="22" spans="1:12" ht="45" x14ac:dyDescent="0.2">
      <c r="A22" s="904"/>
      <c r="B22" s="904"/>
      <c r="C22" s="904" t="s">
        <v>28</v>
      </c>
      <c r="D22" s="926" t="s">
        <v>29</v>
      </c>
      <c r="E22" s="905">
        <v>51200</v>
      </c>
      <c r="F22" s="905">
        <f>G22-E22</f>
        <v>0</v>
      </c>
      <c r="G22" s="905">
        <v>51200</v>
      </c>
      <c r="H22" s="772">
        <v>72550.259999999995</v>
      </c>
      <c r="I22" s="544">
        <f>H22/G22</f>
        <v>1.4169972656249998</v>
      </c>
      <c r="J22" s="772">
        <v>51686.67</v>
      </c>
      <c r="K22" s="772">
        <v>9085.51</v>
      </c>
      <c r="L22" s="772">
        <v>0</v>
      </c>
    </row>
    <row r="23" spans="1:12" ht="22.5" x14ac:dyDescent="0.2">
      <c r="A23" s="904"/>
      <c r="B23" s="904"/>
      <c r="C23" s="929" t="s">
        <v>95</v>
      </c>
      <c r="D23" s="926" t="s">
        <v>96</v>
      </c>
      <c r="E23" s="905">
        <v>0</v>
      </c>
      <c r="F23" s="905">
        <f t="shared" ref="F23:F25" si="13">G23-E23</f>
        <v>0</v>
      </c>
      <c r="G23" s="905">
        <v>0</v>
      </c>
      <c r="H23" s="772">
        <v>23.2</v>
      </c>
      <c r="I23" s="544">
        <v>0</v>
      </c>
      <c r="J23" s="772">
        <v>0</v>
      </c>
      <c r="K23" s="772">
        <v>0</v>
      </c>
      <c r="L23" s="772">
        <v>0</v>
      </c>
    </row>
    <row r="24" spans="1:12" ht="22.5" x14ac:dyDescent="0.2">
      <c r="A24" s="904"/>
      <c r="B24" s="904"/>
      <c r="C24" s="929" t="s">
        <v>85</v>
      </c>
      <c r="D24" s="926" t="s">
        <v>86</v>
      </c>
      <c r="E24" s="905">
        <v>0</v>
      </c>
      <c r="F24" s="905">
        <f t="shared" si="13"/>
        <v>0</v>
      </c>
      <c r="G24" s="905">
        <v>0</v>
      </c>
      <c r="H24" s="772">
        <v>591.20000000000005</v>
      </c>
      <c r="I24" s="544">
        <v>0</v>
      </c>
      <c r="J24" s="772">
        <v>0</v>
      </c>
      <c r="K24" s="772">
        <v>0</v>
      </c>
      <c r="L24" s="772">
        <v>0</v>
      </c>
    </row>
    <row r="25" spans="1:12" ht="22.5" x14ac:dyDescent="0.2">
      <c r="A25" s="904"/>
      <c r="B25" s="904"/>
      <c r="C25" s="929" t="s">
        <v>668</v>
      </c>
      <c r="D25" s="926" t="s">
        <v>669</v>
      </c>
      <c r="E25" s="905">
        <v>0</v>
      </c>
      <c r="F25" s="905">
        <f t="shared" si="13"/>
        <v>0</v>
      </c>
      <c r="G25" s="905">
        <v>0</v>
      </c>
      <c r="H25" s="772">
        <v>-925952</v>
      </c>
      <c r="I25" s="544">
        <v>0</v>
      </c>
      <c r="J25" s="772">
        <v>0</v>
      </c>
      <c r="K25" s="772">
        <v>0</v>
      </c>
      <c r="L25" s="772">
        <v>0</v>
      </c>
    </row>
    <row r="26" spans="1:12" x14ac:dyDescent="0.2">
      <c r="A26" s="902" t="s">
        <v>252</v>
      </c>
      <c r="B26" s="902"/>
      <c r="C26" s="930"/>
      <c r="D26" s="923" t="s">
        <v>670</v>
      </c>
      <c r="E26" s="891">
        <f>E27</f>
        <v>0</v>
      </c>
      <c r="F26" s="891">
        <f t="shared" ref="F26:L26" si="14">F27</f>
        <v>0</v>
      </c>
      <c r="G26" s="891">
        <f t="shared" si="14"/>
        <v>0</v>
      </c>
      <c r="H26" s="891">
        <f t="shared" si="14"/>
        <v>2400</v>
      </c>
      <c r="I26" s="931">
        <f>I27</f>
        <v>0</v>
      </c>
      <c r="J26" s="891">
        <f t="shared" si="14"/>
        <v>4000</v>
      </c>
      <c r="K26" s="891">
        <f t="shared" si="14"/>
        <v>0</v>
      </c>
      <c r="L26" s="891">
        <f t="shared" si="14"/>
        <v>0</v>
      </c>
    </row>
    <row r="27" spans="1:12" x14ac:dyDescent="0.2">
      <c r="A27" s="914"/>
      <c r="B27" s="900" t="s">
        <v>254</v>
      </c>
      <c r="C27" s="935"/>
      <c r="D27" s="906" t="s">
        <v>12</v>
      </c>
      <c r="E27" s="890">
        <f>E28</f>
        <v>0</v>
      </c>
      <c r="F27" s="890">
        <f t="shared" ref="F27:L27" si="15">F28</f>
        <v>0</v>
      </c>
      <c r="G27" s="890">
        <f t="shared" si="15"/>
        <v>0</v>
      </c>
      <c r="H27" s="890">
        <f t="shared" si="15"/>
        <v>2400</v>
      </c>
      <c r="I27" s="934">
        <f t="shared" si="15"/>
        <v>0</v>
      </c>
      <c r="J27" s="890">
        <f t="shared" si="15"/>
        <v>4000</v>
      </c>
      <c r="K27" s="890">
        <f t="shared" si="15"/>
        <v>0</v>
      </c>
      <c r="L27" s="890">
        <f t="shared" si="15"/>
        <v>0</v>
      </c>
    </row>
    <row r="28" spans="1:12" ht="33.75" x14ac:dyDescent="0.2">
      <c r="A28" s="914"/>
      <c r="B28" s="903"/>
      <c r="C28" s="915" t="s">
        <v>51</v>
      </c>
      <c r="D28" s="908" t="s">
        <v>52</v>
      </c>
      <c r="E28" s="893">
        <v>0</v>
      </c>
      <c r="F28" s="893">
        <f>G28-E28</f>
        <v>0</v>
      </c>
      <c r="G28" s="893">
        <v>0</v>
      </c>
      <c r="H28" s="898">
        <v>2400</v>
      </c>
      <c r="I28" s="909">
        <v>0</v>
      </c>
      <c r="J28" s="898">
        <v>4000</v>
      </c>
      <c r="K28" s="898">
        <v>0</v>
      </c>
      <c r="L28" s="898">
        <v>0</v>
      </c>
    </row>
    <row r="29" spans="1:12" x14ac:dyDescent="0.2">
      <c r="A29" s="902" t="s">
        <v>30</v>
      </c>
      <c r="B29" s="902"/>
      <c r="C29" s="902"/>
      <c r="D29" s="923" t="s">
        <v>31</v>
      </c>
      <c r="E29" s="891">
        <f>E30</f>
        <v>2087000</v>
      </c>
      <c r="F29" s="891">
        <f t="shared" ref="F29:K29" si="16">F30</f>
        <v>0</v>
      </c>
      <c r="G29" s="891">
        <f>G30</f>
        <v>2087000</v>
      </c>
      <c r="H29" s="891">
        <f t="shared" si="16"/>
        <v>1600635.8800000001</v>
      </c>
      <c r="I29" s="931">
        <f>I30</f>
        <v>0.76695538092956406</v>
      </c>
      <c r="J29" s="891">
        <f t="shared" si="16"/>
        <v>131495.82</v>
      </c>
      <c r="K29" s="891">
        <f t="shared" si="16"/>
        <v>114298.28</v>
      </c>
      <c r="L29" s="891">
        <f>L30</f>
        <v>1260.7800000000002</v>
      </c>
    </row>
    <row r="30" spans="1:12" ht="15" x14ac:dyDescent="0.2">
      <c r="A30" s="922"/>
      <c r="B30" s="900" t="s">
        <v>32</v>
      </c>
      <c r="C30" s="925"/>
      <c r="D30" s="906" t="s">
        <v>33</v>
      </c>
      <c r="E30" s="890">
        <f>E31+E32+E33+E34+E35+E36+E38+E39+E40+E37+E42+E41</f>
        <v>2087000</v>
      </c>
      <c r="F30" s="890">
        <f t="shared" ref="F30:H30" si="17">F31+F32+F33+F34+F35+F36+F38+F39+F40+F37+F42+F41</f>
        <v>0</v>
      </c>
      <c r="G30" s="890">
        <f t="shared" si="17"/>
        <v>2087000</v>
      </c>
      <c r="H30" s="890">
        <f t="shared" si="17"/>
        <v>1600635.8800000001</v>
      </c>
      <c r="I30" s="927">
        <f>H30/G30</f>
        <v>0.76695538092956406</v>
      </c>
      <c r="J30" s="890">
        <f>J31+J32+J33+J34+J35+J36+J38+J39+J40+J37+J41+J42</f>
        <v>131495.82</v>
      </c>
      <c r="K30" s="890">
        <f t="shared" ref="K30:L30" si="18">K31+K32+K33+K34+K35+K36+K38+K39+K40+K37+K41+K42</f>
        <v>114298.28</v>
      </c>
      <c r="L30" s="890">
        <f t="shared" si="18"/>
        <v>1260.7800000000002</v>
      </c>
    </row>
    <row r="31" spans="1:12" ht="22.5" x14ac:dyDescent="0.2">
      <c r="A31" s="904"/>
      <c r="B31" s="904"/>
      <c r="C31" s="904" t="s">
        <v>34</v>
      </c>
      <c r="D31" s="926" t="s">
        <v>35</v>
      </c>
      <c r="E31" s="905">
        <v>90000</v>
      </c>
      <c r="F31" s="905">
        <f>G31-E31</f>
        <v>-49000</v>
      </c>
      <c r="G31" s="905">
        <v>41000</v>
      </c>
      <c r="H31" s="772">
        <v>37667.22</v>
      </c>
      <c r="I31" s="544">
        <f>H31/G31</f>
        <v>0.91871268292682928</v>
      </c>
      <c r="J31" s="772">
        <v>4827.6499999999996</v>
      </c>
      <c r="K31" s="772">
        <v>378.02</v>
      </c>
      <c r="L31" s="772">
        <v>0</v>
      </c>
    </row>
    <row r="32" spans="1:12" ht="22.5" x14ac:dyDescent="0.2">
      <c r="A32" s="904"/>
      <c r="B32" s="904"/>
      <c r="C32" s="904" t="s">
        <v>37</v>
      </c>
      <c r="D32" s="926" t="s">
        <v>38</v>
      </c>
      <c r="E32" s="905">
        <v>0</v>
      </c>
      <c r="F32" s="905">
        <f t="shared" ref="F32:F42" si="19">G32-E32</f>
        <v>49000</v>
      </c>
      <c r="G32" s="905">
        <v>49000</v>
      </c>
      <c r="H32" s="772">
        <v>27079.45</v>
      </c>
      <c r="I32" s="544">
        <f>H32/G32</f>
        <v>0.55264183673469391</v>
      </c>
      <c r="J32" s="772">
        <v>44958.05</v>
      </c>
      <c r="K32" s="772">
        <v>44823.68</v>
      </c>
      <c r="L32" s="772">
        <v>536.46</v>
      </c>
    </row>
    <row r="33" spans="1:12" ht="45" x14ac:dyDescent="0.2">
      <c r="A33" s="904"/>
      <c r="B33" s="904"/>
      <c r="C33" s="904" t="s">
        <v>39</v>
      </c>
      <c r="D33" s="926" t="s">
        <v>40</v>
      </c>
      <c r="E33" s="905">
        <v>0</v>
      </c>
      <c r="F33" s="905">
        <f>G33-E33</f>
        <v>0</v>
      </c>
      <c r="G33" s="905">
        <v>0</v>
      </c>
      <c r="H33" s="772">
        <v>189985.05</v>
      </c>
      <c r="I33" s="544">
        <v>0</v>
      </c>
      <c r="J33" s="772">
        <v>0</v>
      </c>
      <c r="K33" s="772">
        <v>0</v>
      </c>
      <c r="L33" s="772">
        <v>0</v>
      </c>
    </row>
    <row r="34" spans="1:12" ht="67.5" x14ac:dyDescent="0.2">
      <c r="A34" s="904"/>
      <c r="B34" s="904"/>
      <c r="C34" s="904" t="s">
        <v>13</v>
      </c>
      <c r="D34" s="926" t="s">
        <v>14</v>
      </c>
      <c r="E34" s="905">
        <v>282000</v>
      </c>
      <c r="F34" s="905">
        <f t="shared" si="19"/>
        <v>0</v>
      </c>
      <c r="G34" s="905">
        <v>282000</v>
      </c>
      <c r="H34" s="772">
        <v>22611.37</v>
      </c>
      <c r="I34" s="544">
        <f>H34/G34</f>
        <v>8.0182163120567376E-2</v>
      </c>
      <c r="J34" s="772">
        <v>12214.89</v>
      </c>
      <c r="K34" s="772">
        <v>8152.73</v>
      </c>
      <c r="L34" s="772">
        <v>533.65</v>
      </c>
    </row>
    <row r="35" spans="1:12" ht="45" x14ac:dyDescent="0.2">
      <c r="A35" s="904"/>
      <c r="B35" s="904"/>
      <c r="C35" s="904" t="s">
        <v>41</v>
      </c>
      <c r="D35" s="926" t="s">
        <v>42</v>
      </c>
      <c r="E35" s="905">
        <v>50000</v>
      </c>
      <c r="F35" s="905">
        <f t="shared" si="19"/>
        <v>0</v>
      </c>
      <c r="G35" s="905">
        <v>50000</v>
      </c>
      <c r="H35" s="772">
        <v>37330.959999999999</v>
      </c>
      <c r="I35" s="544">
        <f>H35/G35</f>
        <v>0.74661919999999993</v>
      </c>
      <c r="J35" s="772">
        <v>27471.52</v>
      </c>
      <c r="K35" s="772">
        <v>27128.240000000002</v>
      </c>
      <c r="L35" s="772">
        <v>190.67</v>
      </c>
    </row>
    <row r="36" spans="1:12" ht="33.75" x14ac:dyDescent="0.2">
      <c r="A36" s="904"/>
      <c r="B36" s="904"/>
      <c r="C36" s="904" t="s">
        <v>43</v>
      </c>
      <c r="D36" s="926" t="s">
        <v>44</v>
      </c>
      <c r="E36" s="905">
        <v>0</v>
      </c>
      <c r="F36" s="905">
        <f t="shared" si="19"/>
        <v>1660000</v>
      </c>
      <c r="G36" s="905">
        <v>1660000</v>
      </c>
      <c r="H36" s="772">
        <v>1285157.78</v>
      </c>
      <c r="I36" s="544">
        <f>H36/G36</f>
        <v>0.77419143373493982</v>
      </c>
      <c r="J36" s="772">
        <v>13264.62</v>
      </c>
      <c r="K36" s="772">
        <v>13264.62</v>
      </c>
      <c r="L36" s="772">
        <v>0</v>
      </c>
    </row>
    <row r="37" spans="1:12" x14ac:dyDescent="0.2">
      <c r="A37" s="904"/>
      <c r="B37" s="904"/>
      <c r="C37" s="904" t="s">
        <v>672</v>
      </c>
      <c r="D37" s="926" t="s">
        <v>673</v>
      </c>
      <c r="E37" s="905">
        <v>1660000</v>
      </c>
      <c r="F37" s="905">
        <f t="shared" si="19"/>
        <v>-1660000</v>
      </c>
      <c r="G37" s="905">
        <v>0</v>
      </c>
      <c r="H37" s="772">
        <v>0</v>
      </c>
      <c r="I37" s="544">
        <v>0</v>
      </c>
      <c r="J37" s="772">
        <v>0</v>
      </c>
      <c r="K37" s="772">
        <v>0</v>
      </c>
      <c r="L37" s="772">
        <v>0</v>
      </c>
    </row>
    <row r="38" spans="1:12" x14ac:dyDescent="0.2">
      <c r="A38" s="904"/>
      <c r="B38" s="904"/>
      <c r="C38" s="929" t="s">
        <v>64</v>
      </c>
      <c r="D38" s="926" t="s">
        <v>65</v>
      </c>
      <c r="E38" s="905">
        <v>0</v>
      </c>
      <c r="F38" s="905">
        <f t="shared" si="19"/>
        <v>0</v>
      </c>
      <c r="G38" s="905">
        <v>0</v>
      </c>
      <c r="H38" s="772">
        <v>3.78</v>
      </c>
      <c r="I38" s="544">
        <v>0</v>
      </c>
      <c r="J38" s="772">
        <v>0</v>
      </c>
      <c r="K38" s="772">
        <v>0</v>
      </c>
      <c r="L38" s="772">
        <v>0</v>
      </c>
    </row>
    <row r="39" spans="1:12" ht="22.5" x14ac:dyDescent="0.2">
      <c r="A39" s="904"/>
      <c r="B39" s="904"/>
      <c r="C39" s="929" t="s">
        <v>85</v>
      </c>
      <c r="D39" s="926" t="s">
        <v>86</v>
      </c>
      <c r="E39" s="905">
        <v>0</v>
      </c>
      <c r="F39" s="905">
        <f t="shared" si="19"/>
        <v>0</v>
      </c>
      <c r="G39" s="905">
        <v>0</v>
      </c>
      <c r="H39" s="772">
        <v>308.05</v>
      </c>
      <c r="I39" s="544">
        <v>0</v>
      </c>
      <c r="J39" s="772">
        <v>8208.1</v>
      </c>
      <c r="K39" s="772">
        <v>0</v>
      </c>
      <c r="L39" s="772">
        <v>0</v>
      </c>
    </row>
    <row r="40" spans="1:12" x14ac:dyDescent="0.2">
      <c r="A40" s="904"/>
      <c r="B40" s="904"/>
      <c r="C40" s="929" t="s">
        <v>118</v>
      </c>
      <c r="D40" s="926" t="s">
        <v>647</v>
      </c>
      <c r="E40" s="905">
        <v>0</v>
      </c>
      <c r="F40" s="905">
        <f t="shared" si="19"/>
        <v>0</v>
      </c>
      <c r="G40" s="905">
        <v>0</v>
      </c>
      <c r="H40" s="772">
        <v>5.4</v>
      </c>
      <c r="I40" s="544">
        <v>0</v>
      </c>
      <c r="J40" s="772">
        <v>20550.990000000002</v>
      </c>
      <c r="K40" s="772">
        <v>20550.990000000002</v>
      </c>
      <c r="L40" s="772">
        <v>0</v>
      </c>
    </row>
    <row r="41" spans="1:12" ht="22.5" x14ac:dyDescent="0.2">
      <c r="A41" s="904"/>
      <c r="B41" s="904"/>
      <c r="C41" s="929" t="s">
        <v>120</v>
      </c>
      <c r="D41" s="926" t="s">
        <v>121</v>
      </c>
      <c r="E41" s="905">
        <v>0</v>
      </c>
      <c r="F41" s="905">
        <v>0</v>
      </c>
      <c r="G41" s="905">
        <v>0</v>
      </c>
      <c r="H41" s="772">
        <v>486.82</v>
      </c>
      <c r="I41" s="544">
        <v>0</v>
      </c>
      <c r="J41" s="772">
        <v>0</v>
      </c>
      <c r="K41" s="772">
        <v>0</v>
      </c>
      <c r="L41" s="772">
        <v>0</v>
      </c>
    </row>
    <row r="42" spans="1:12" x14ac:dyDescent="0.2">
      <c r="A42" s="904"/>
      <c r="B42" s="904"/>
      <c r="C42" s="929" t="s">
        <v>671</v>
      </c>
      <c r="D42" s="926" t="s">
        <v>55</v>
      </c>
      <c r="E42" s="905">
        <v>5000</v>
      </c>
      <c r="F42" s="905">
        <f t="shared" si="19"/>
        <v>0</v>
      </c>
      <c r="G42" s="905">
        <v>5000</v>
      </c>
      <c r="H42" s="772">
        <v>0</v>
      </c>
      <c r="I42" s="544">
        <f>H42/G42</f>
        <v>0</v>
      </c>
      <c r="J42" s="772">
        <v>0</v>
      </c>
      <c r="K42" s="772">
        <v>0</v>
      </c>
      <c r="L42" s="772">
        <v>0</v>
      </c>
    </row>
    <row r="43" spans="1:12" x14ac:dyDescent="0.2">
      <c r="A43" s="936">
        <v>710</v>
      </c>
      <c r="B43" s="937"/>
      <c r="C43" s="937"/>
      <c r="D43" s="923" t="s">
        <v>674</v>
      </c>
      <c r="E43" s="891">
        <f>E44</f>
        <v>0</v>
      </c>
      <c r="F43" s="891">
        <f t="shared" ref="F43:L43" si="20">F44</f>
        <v>33000</v>
      </c>
      <c r="G43" s="891">
        <f t="shared" si="20"/>
        <v>33000</v>
      </c>
      <c r="H43" s="891">
        <f t="shared" si="20"/>
        <v>33000</v>
      </c>
      <c r="I43" s="931">
        <f t="shared" si="20"/>
        <v>1</v>
      </c>
      <c r="J43" s="891">
        <f t="shared" si="20"/>
        <v>0</v>
      </c>
      <c r="K43" s="891">
        <f t="shared" si="20"/>
        <v>0</v>
      </c>
      <c r="L43" s="891">
        <f t="shared" si="20"/>
        <v>0</v>
      </c>
    </row>
    <row r="44" spans="1:12" x14ac:dyDescent="0.2">
      <c r="A44" s="938"/>
      <c r="B44" s="916" t="s">
        <v>278</v>
      </c>
      <c r="C44" s="916"/>
      <c r="D44" s="918" t="s">
        <v>676</v>
      </c>
      <c r="E44" s="919">
        <f>E45</f>
        <v>0</v>
      </c>
      <c r="F44" s="919">
        <f t="shared" ref="F44:L44" si="21">F45</f>
        <v>33000</v>
      </c>
      <c r="G44" s="919">
        <f t="shared" si="21"/>
        <v>33000</v>
      </c>
      <c r="H44" s="919">
        <f t="shared" si="21"/>
        <v>33000</v>
      </c>
      <c r="I44" s="920">
        <f t="shared" si="21"/>
        <v>1</v>
      </c>
      <c r="J44" s="919">
        <f t="shared" si="21"/>
        <v>0</v>
      </c>
      <c r="K44" s="919">
        <f t="shared" si="21"/>
        <v>0</v>
      </c>
      <c r="L44" s="919">
        <f t="shared" si="21"/>
        <v>0</v>
      </c>
    </row>
    <row r="45" spans="1:12" ht="67.5" x14ac:dyDescent="0.2">
      <c r="A45" s="938"/>
      <c r="B45" s="939"/>
      <c r="C45" s="939" t="s">
        <v>675</v>
      </c>
      <c r="D45" s="940" t="s">
        <v>17</v>
      </c>
      <c r="E45" s="941">
        <v>0</v>
      </c>
      <c r="F45" s="941">
        <f>G45-E45</f>
        <v>33000</v>
      </c>
      <c r="G45" s="941">
        <v>33000</v>
      </c>
      <c r="H45" s="899">
        <v>33000</v>
      </c>
      <c r="I45" s="942">
        <f>H45/G45</f>
        <v>1</v>
      </c>
      <c r="J45" s="899">
        <v>0</v>
      </c>
      <c r="K45" s="899">
        <v>0</v>
      </c>
      <c r="L45" s="899">
        <v>0</v>
      </c>
    </row>
    <row r="46" spans="1:12" x14ac:dyDescent="0.2">
      <c r="A46" s="902" t="s">
        <v>45</v>
      </c>
      <c r="B46" s="902"/>
      <c r="C46" s="902"/>
      <c r="D46" s="923" t="s">
        <v>46</v>
      </c>
      <c r="E46" s="891">
        <f>E47+E50+E55</f>
        <v>163935</v>
      </c>
      <c r="F46" s="891">
        <f t="shared" ref="F46:H46" si="22">F47+F50+F55</f>
        <v>15908.78</v>
      </c>
      <c r="G46" s="891">
        <f>G47+G50+G55</f>
        <v>179843.78</v>
      </c>
      <c r="H46" s="891">
        <f t="shared" si="22"/>
        <v>102963.1</v>
      </c>
      <c r="I46" s="933">
        <f t="shared" si="1"/>
        <v>0.57251410084908139</v>
      </c>
      <c r="J46" s="894">
        <f>J47+J50+J55</f>
        <v>1870</v>
      </c>
      <c r="K46" s="894">
        <f t="shared" ref="K46:L46" si="23">K47+K50+K55</f>
        <v>1870</v>
      </c>
      <c r="L46" s="894">
        <f t="shared" si="23"/>
        <v>0</v>
      </c>
    </row>
    <row r="47" spans="1:12" ht="15" x14ac:dyDescent="0.2">
      <c r="A47" s="922"/>
      <c r="B47" s="900" t="s">
        <v>47</v>
      </c>
      <c r="C47" s="925"/>
      <c r="D47" s="906" t="s">
        <v>48</v>
      </c>
      <c r="E47" s="890">
        <f>E48+E49</f>
        <v>162235</v>
      </c>
      <c r="F47" s="890">
        <f>F48+F49</f>
        <v>7201</v>
      </c>
      <c r="G47" s="890">
        <f t="shared" ref="G47:L47" si="24">G48+G49</f>
        <v>169436</v>
      </c>
      <c r="H47" s="890">
        <f t="shared" si="24"/>
        <v>83890.85</v>
      </c>
      <c r="I47" s="927">
        <f>H47/G47</f>
        <v>0.49511821572747233</v>
      </c>
      <c r="J47" s="890">
        <f t="shared" si="24"/>
        <v>0</v>
      </c>
      <c r="K47" s="890">
        <f t="shared" si="24"/>
        <v>0</v>
      </c>
      <c r="L47" s="890">
        <f t="shared" si="24"/>
        <v>0</v>
      </c>
    </row>
    <row r="48" spans="1:12" ht="67.5" x14ac:dyDescent="0.2">
      <c r="A48" s="904"/>
      <c r="B48" s="904"/>
      <c r="C48" s="904" t="s">
        <v>16</v>
      </c>
      <c r="D48" s="926" t="s">
        <v>17</v>
      </c>
      <c r="E48" s="905">
        <v>162235</v>
      </c>
      <c r="F48" s="905">
        <f>G48-E48</f>
        <v>7201</v>
      </c>
      <c r="G48" s="905">
        <v>169436</v>
      </c>
      <c r="H48" s="772">
        <v>83880</v>
      </c>
      <c r="I48" s="544">
        <f>H48/G48</f>
        <v>0.49505417974928584</v>
      </c>
      <c r="J48" s="772">
        <v>0</v>
      </c>
      <c r="K48" s="772">
        <v>0</v>
      </c>
      <c r="L48" s="772">
        <v>0</v>
      </c>
    </row>
    <row r="49" spans="1:12" ht="45" x14ac:dyDescent="0.2">
      <c r="A49" s="904"/>
      <c r="B49" s="904"/>
      <c r="C49" s="904" t="s">
        <v>170</v>
      </c>
      <c r="D49" s="926" t="s">
        <v>171</v>
      </c>
      <c r="E49" s="905">
        <v>0</v>
      </c>
      <c r="F49" s="905">
        <v>0</v>
      </c>
      <c r="G49" s="905">
        <v>0</v>
      </c>
      <c r="H49" s="772">
        <v>10.85</v>
      </c>
      <c r="I49" s="544">
        <v>0</v>
      </c>
      <c r="J49" s="772">
        <v>0</v>
      </c>
      <c r="K49" s="772">
        <v>0</v>
      </c>
      <c r="L49" s="772">
        <v>0</v>
      </c>
    </row>
    <row r="50" spans="1:12" ht="22.5" x14ac:dyDescent="0.2">
      <c r="A50" s="922"/>
      <c r="B50" s="900" t="s">
        <v>49</v>
      </c>
      <c r="C50" s="925"/>
      <c r="D50" s="906" t="s">
        <v>50</v>
      </c>
      <c r="E50" s="890">
        <f>E51+E54+E52+E53</f>
        <v>1700</v>
      </c>
      <c r="F50" s="890">
        <f t="shared" ref="F50:H50" si="25">F51+F54+F52+F53</f>
        <v>0</v>
      </c>
      <c r="G50" s="890">
        <f t="shared" si="25"/>
        <v>1700</v>
      </c>
      <c r="H50" s="890">
        <f t="shared" si="25"/>
        <v>5019.6899999999996</v>
      </c>
      <c r="I50" s="907">
        <f>H50/G50</f>
        <v>2.9527588235294115</v>
      </c>
      <c r="J50" s="895">
        <f>J51+J54+J52+J53</f>
        <v>1870</v>
      </c>
      <c r="K50" s="895">
        <f t="shared" ref="K50:L50" si="26">K51+K54+K52+K53</f>
        <v>1870</v>
      </c>
      <c r="L50" s="895">
        <f t="shared" si="26"/>
        <v>0</v>
      </c>
    </row>
    <row r="51" spans="1:12" ht="33.75" x14ac:dyDescent="0.2">
      <c r="A51" s="904"/>
      <c r="B51" s="904"/>
      <c r="C51" s="904" t="s">
        <v>51</v>
      </c>
      <c r="D51" s="926" t="s">
        <v>52</v>
      </c>
      <c r="E51" s="905">
        <v>1000</v>
      </c>
      <c r="F51" s="905">
        <f>G51-E51</f>
        <v>0</v>
      </c>
      <c r="G51" s="905">
        <v>1000</v>
      </c>
      <c r="H51" s="772">
        <v>650</v>
      </c>
      <c r="I51" s="544">
        <f>H51/G51</f>
        <v>0.65</v>
      </c>
      <c r="J51" s="772">
        <v>1870</v>
      </c>
      <c r="K51" s="772">
        <v>1870</v>
      </c>
      <c r="L51" s="772">
        <v>0</v>
      </c>
    </row>
    <row r="52" spans="1:12" ht="22.5" x14ac:dyDescent="0.2">
      <c r="A52" s="904"/>
      <c r="B52" s="904"/>
      <c r="C52" s="929" t="s">
        <v>95</v>
      </c>
      <c r="D52" s="926" t="s">
        <v>96</v>
      </c>
      <c r="E52" s="905">
        <v>0</v>
      </c>
      <c r="F52" s="905">
        <f t="shared" ref="F52:F54" si="27">G52-E52</f>
        <v>0</v>
      </c>
      <c r="G52" s="905">
        <v>0</v>
      </c>
      <c r="H52" s="772">
        <v>11.6</v>
      </c>
      <c r="I52" s="544">
        <v>0</v>
      </c>
      <c r="J52" s="772">
        <v>0</v>
      </c>
      <c r="K52" s="772">
        <v>0</v>
      </c>
      <c r="L52" s="772">
        <v>0</v>
      </c>
    </row>
    <row r="53" spans="1:12" ht="22.5" x14ac:dyDescent="0.2">
      <c r="A53" s="904"/>
      <c r="B53" s="904"/>
      <c r="C53" s="929" t="s">
        <v>649</v>
      </c>
      <c r="D53" s="926" t="s">
        <v>651</v>
      </c>
      <c r="E53" s="905">
        <v>0</v>
      </c>
      <c r="F53" s="905">
        <f t="shared" si="27"/>
        <v>0</v>
      </c>
      <c r="G53" s="905">
        <v>0</v>
      </c>
      <c r="H53" s="772">
        <v>3984</v>
      </c>
      <c r="I53" s="544">
        <v>0</v>
      </c>
      <c r="J53" s="772">
        <v>0</v>
      </c>
      <c r="K53" s="772">
        <v>0</v>
      </c>
      <c r="L53" s="772">
        <v>0</v>
      </c>
    </row>
    <row r="54" spans="1:12" x14ac:dyDescent="0.2">
      <c r="A54" s="904"/>
      <c r="B54" s="904"/>
      <c r="C54" s="904" t="s">
        <v>54</v>
      </c>
      <c r="D54" s="926" t="s">
        <v>55</v>
      </c>
      <c r="E54" s="905">
        <v>700</v>
      </c>
      <c r="F54" s="905">
        <f t="shared" si="27"/>
        <v>0</v>
      </c>
      <c r="G54" s="905">
        <v>700</v>
      </c>
      <c r="H54" s="772">
        <v>374.09</v>
      </c>
      <c r="I54" s="544">
        <f>H54/G54</f>
        <v>0.53441428571428573</v>
      </c>
      <c r="J54" s="772">
        <v>0</v>
      </c>
      <c r="K54" s="772">
        <v>0</v>
      </c>
      <c r="L54" s="772">
        <v>0</v>
      </c>
    </row>
    <row r="55" spans="1:12" ht="22.5" x14ac:dyDescent="0.2">
      <c r="A55" s="904"/>
      <c r="B55" s="896" t="s">
        <v>308</v>
      </c>
      <c r="C55" s="900"/>
      <c r="D55" s="906" t="s">
        <v>309</v>
      </c>
      <c r="E55" s="890">
        <f>E56</f>
        <v>0</v>
      </c>
      <c r="F55" s="890">
        <f t="shared" ref="F55:G55" si="28">F56</f>
        <v>8707.7800000000007</v>
      </c>
      <c r="G55" s="890">
        <f t="shared" si="28"/>
        <v>8707.7800000000007</v>
      </c>
      <c r="H55" s="897">
        <f>H56</f>
        <v>14052.56</v>
      </c>
      <c r="I55" s="907">
        <f>H55/G55</f>
        <v>1.6137936420074919</v>
      </c>
      <c r="J55" s="897">
        <f>J56</f>
        <v>0</v>
      </c>
      <c r="K55" s="897">
        <f t="shared" ref="K55:L55" si="29">K56</f>
        <v>0</v>
      </c>
      <c r="L55" s="897">
        <f t="shared" si="29"/>
        <v>0</v>
      </c>
    </row>
    <row r="56" spans="1:12" x14ac:dyDescent="0.2">
      <c r="A56" s="904"/>
      <c r="B56" s="904"/>
      <c r="C56" s="929" t="s">
        <v>652</v>
      </c>
      <c r="D56" s="926" t="s">
        <v>653</v>
      </c>
      <c r="E56" s="905">
        <v>0</v>
      </c>
      <c r="F56" s="905">
        <f>G56-E56</f>
        <v>8707.7800000000007</v>
      </c>
      <c r="G56" s="905">
        <v>8707.7800000000007</v>
      </c>
      <c r="H56" s="772">
        <v>14052.56</v>
      </c>
      <c r="I56" s="544">
        <f>H56/G56</f>
        <v>1.6137936420074919</v>
      </c>
      <c r="J56" s="772">
        <v>0</v>
      </c>
      <c r="K56" s="772">
        <v>0</v>
      </c>
      <c r="L56" s="772">
        <v>0</v>
      </c>
    </row>
    <row r="57" spans="1:12" ht="33.75" x14ac:dyDescent="0.2">
      <c r="A57" s="902" t="s">
        <v>56</v>
      </c>
      <c r="B57" s="902"/>
      <c r="C57" s="902"/>
      <c r="D57" s="923" t="s">
        <v>57</v>
      </c>
      <c r="E57" s="891">
        <f>E58+E60</f>
        <v>3507</v>
      </c>
      <c r="F57" s="891">
        <f t="shared" ref="F57:H57" si="30">F58+F60</f>
        <v>79284</v>
      </c>
      <c r="G57" s="891">
        <f>G58+G60</f>
        <v>82791</v>
      </c>
      <c r="H57" s="891">
        <f t="shared" si="30"/>
        <v>81039</v>
      </c>
      <c r="I57" s="933">
        <f t="shared" si="1"/>
        <v>0.97883827952313662</v>
      </c>
      <c r="J57" s="894">
        <f>J58+J60</f>
        <v>0</v>
      </c>
      <c r="K57" s="894">
        <f t="shared" ref="K57:L57" si="31">K58+K60</f>
        <v>0</v>
      </c>
      <c r="L57" s="894">
        <f t="shared" si="31"/>
        <v>0</v>
      </c>
    </row>
    <row r="58" spans="1:12" ht="22.5" x14ac:dyDescent="0.2">
      <c r="A58" s="922"/>
      <c r="B58" s="900" t="s">
        <v>58</v>
      </c>
      <c r="C58" s="925"/>
      <c r="D58" s="906" t="s">
        <v>59</v>
      </c>
      <c r="E58" s="890">
        <f>E59</f>
        <v>3507</v>
      </c>
      <c r="F58" s="890">
        <f t="shared" ref="F58:G58" si="32">F59</f>
        <v>0</v>
      </c>
      <c r="G58" s="890">
        <f t="shared" si="32"/>
        <v>3507</v>
      </c>
      <c r="H58" s="895">
        <f t="shared" ref="H58" si="33">H59</f>
        <v>1755</v>
      </c>
      <c r="I58" s="907">
        <f t="shared" si="1"/>
        <v>0.50042771599657832</v>
      </c>
      <c r="J58" s="895">
        <f t="shared" ref="J58" si="34">J59</f>
        <v>0</v>
      </c>
      <c r="K58" s="895">
        <f t="shared" ref="K58" si="35">K59</f>
        <v>0</v>
      </c>
      <c r="L58" s="895">
        <f t="shared" ref="L58" si="36">L59</f>
        <v>0</v>
      </c>
    </row>
    <row r="59" spans="1:12" ht="67.5" x14ac:dyDescent="0.2">
      <c r="A59" s="904"/>
      <c r="B59" s="904"/>
      <c r="C59" s="904" t="s">
        <v>16</v>
      </c>
      <c r="D59" s="926" t="s">
        <v>17</v>
      </c>
      <c r="E59" s="905">
        <v>3507</v>
      </c>
      <c r="F59" s="905">
        <f>G59-E59</f>
        <v>0</v>
      </c>
      <c r="G59" s="905">
        <v>3507</v>
      </c>
      <c r="H59" s="772">
        <v>1755</v>
      </c>
      <c r="I59" s="544">
        <f>H59/G59</f>
        <v>0.50042771599657832</v>
      </c>
      <c r="J59" s="772">
        <v>0</v>
      </c>
      <c r="K59" s="772">
        <v>0</v>
      </c>
      <c r="L59" s="772">
        <v>0</v>
      </c>
    </row>
    <row r="60" spans="1:12" ht="22.5" x14ac:dyDescent="0.2">
      <c r="A60" s="904"/>
      <c r="B60" s="900" t="s">
        <v>677</v>
      </c>
      <c r="C60" s="900"/>
      <c r="D60" s="906" t="s">
        <v>678</v>
      </c>
      <c r="E60" s="890">
        <f>E61</f>
        <v>0</v>
      </c>
      <c r="F60" s="890">
        <f t="shared" ref="F60:L60" si="37">F61</f>
        <v>79284</v>
      </c>
      <c r="G60" s="890">
        <f t="shared" si="37"/>
        <v>79284</v>
      </c>
      <c r="H60" s="890">
        <f t="shared" si="37"/>
        <v>79284</v>
      </c>
      <c r="I60" s="934">
        <f t="shared" si="37"/>
        <v>1</v>
      </c>
      <c r="J60" s="890">
        <f t="shared" si="37"/>
        <v>0</v>
      </c>
      <c r="K60" s="890">
        <f t="shared" si="37"/>
        <v>0</v>
      </c>
      <c r="L60" s="890">
        <f t="shared" si="37"/>
        <v>0</v>
      </c>
    </row>
    <row r="61" spans="1:12" ht="67.5" x14ac:dyDescent="0.2">
      <c r="A61" s="904"/>
      <c r="B61" s="903"/>
      <c r="C61" s="903" t="s">
        <v>16</v>
      </c>
      <c r="D61" s="926" t="s">
        <v>17</v>
      </c>
      <c r="E61" s="893">
        <v>0</v>
      </c>
      <c r="F61" s="893">
        <f>G61-E61</f>
        <v>79284</v>
      </c>
      <c r="G61" s="893">
        <v>79284</v>
      </c>
      <c r="H61" s="898">
        <v>79284</v>
      </c>
      <c r="I61" s="909">
        <f>H61/G61</f>
        <v>1</v>
      </c>
      <c r="J61" s="898">
        <v>0</v>
      </c>
      <c r="K61" s="898">
        <v>0</v>
      </c>
      <c r="L61" s="898">
        <v>0</v>
      </c>
    </row>
    <row r="62" spans="1:12" ht="22.5" x14ac:dyDescent="0.2">
      <c r="A62" s="902" t="s">
        <v>60</v>
      </c>
      <c r="B62" s="902"/>
      <c r="C62" s="902"/>
      <c r="D62" s="923" t="s">
        <v>61</v>
      </c>
      <c r="E62" s="891">
        <f>E63</f>
        <v>1000</v>
      </c>
      <c r="F62" s="891">
        <f t="shared" ref="F62:G62" si="38">F63</f>
        <v>0</v>
      </c>
      <c r="G62" s="891">
        <f t="shared" si="38"/>
        <v>1000</v>
      </c>
      <c r="H62" s="894">
        <f t="shared" ref="H62" si="39">H63</f>
        <v>712.56</v>
      </c>
      <c r="I62" s="933">
        <f>H62/G62</f>
        <v>0.71255999999999997</v>
      </c>
      <c r="J62" s="894">
        <f t="shared" ref="J62" si="40">J63</f>
        <v>89.74</v>
      </c>
      <c r="K62" s="894">
        <f t="shared" ref="K62" si="41">K63</f>
        <v>0</v>
      </c>
      <c r="L62" s="894">
        <f t="shared" ref="L62" si="42">L63</f>
        <v>0</v>
      </c>
    </row>
    <row r="63" spans="1:12" ht="15" x14ac:dyDescent="0.2">
      <c r="A63" s="922"/>
      <c r="B63" s="900" t="s">
        <v>62</v>
      </c>
      <c r="C63" s="925"/>
      <c r="D63" s="906" t="s">
        <v>63</v>
      </c>
      <c r="E63" s="890">
        <f>E64+E65</f>
        <v>1000</v>
      </c>
      <c r="F63" s="890">
        <f>F64+F65</f>
        <v>0</v>
      </c>
      <c r="G63" s="890">
        <f t="shared" ref="G63:H63" si="43">G64+G65</f>
        <v>1000</v>
      </c>
      <c r="H63" s="890">
        <f t="shared" si="43"/>
        <v>712.56</v>
      </c>
      <c r="I63" s="907">
        <f>H63/G63</f>
        <v>0.71255999999999997</v>
      </c>
      <c r="J63" s="895">
        <f>J64+J65</f>
        <v>89.74</v>
      </c>
      <c r="K63" s="895">
        <f t="shared" ref="K63:L63" si="44">K64+K65</f>
        <v>0</v>
      </c>
      <c r="L63" s="895">
        <f t="shared" si="44"/>
        <v>0</v>
      </c>
    </row>
    <row r="64" spans="1:12" x14ac:dyDescent="0.2">
      <c r="A64" s="904"/>
      <c r="B64" s="904"/>
      <c r="C64" s="904" t="s">
        <v>64</v>
      </c>
      <c r="D64" s="926" t="s">
        <v>65</v>
      </c>
      <c r="E64" s="905">
        <v>1000</v>
      </c>
      <c r="F64" s="905">
        <f>G64-E64</f>
        <v>0</v>
      </c>
      <c r="G64" s="905" t="s">
        <v>53</v>
      </c>
      <c r="H64" s="773">
        <v>662.56</v>
      </c>
      <c r="I64" s="909">
        <f>H64/G64</f>
        <v>0.66255999999999993</v>
      </c>
      <c r="J64" s="773">
        <v>89.74</v>
      </c>
      <c r="K64" s="772">
        <v>0</v>
      </c>
      <c r="L64" s="772">
        <v>0</v>
      </c>
    </row>
    <row r="65" spans="1:12" ht="67.5" x14ac:dyDescent="0.2">
      <c r="A65" s="904"/>
      <c r="B65" s="904"/>
      <c r="C65" s="904" t="s">
        <v>157</v>
      </c>
      <c r="D65" s="926" t="s">
        <v>158</v>
      </c>
      <c r="E65" s="905">
        <v>0</v>
      </c>
      <c r="F65" s="905">
        <f>G65-E65</f>
        <v>0</v>
      </c>
      <c r="G65" s="905">
        <v>0</v>
      </c>
      <c r="H65" s="901">
        <v>50</v>
      </c>
      <c r="I65" s="909">
        <v>0</v>
      </c>
      <c r="J65" s="901">
        <v>0</v>
      </c>
      <c r="K65" s="772">
        <v>0</v>
      </c>
      <c r="L65" s="772">
        <v>0</v>
      </c>
    </row>
    <row r="66" spans="1:12" ht="56.25" x14ac:dyDescent="0.2">
      <c r="A66" s="902" t="s">
        <v>66</v>
      </c>
      <c r="B66" s="902"/>
      <c r="C66" s="902"/>
      <c r="D66" s="923" t="s">
        <v>67</v>
      </c>
      <c r="E66" s="891">
        <f>E67+E70+E79+E90+E95</f>
        <v>28627337</v>
      </c>
      <c r="F66" s="891">
        <f>F67+F70+F79+F90+F95</f>
        <v>0</v>
      </c>
      <c r="G66" s="891">
        <f>G67+G70+G79+G90+G95</f>
        <v>28627337</v>
      </c>
      <c r="H66" s="894">
        <f>H67+H70+H79+H90+H95</f>
        <v>13060996.140000001</v>
      </c>
      <c r="I66" s="933">
        <f>H66/G66</f>
        <v>0.45624209265430454</v>
      </c>
      <c r="J66" s="894">
        <f>J67+J70+J79+J90+J95</f>
        <v>9564490.3900000006</v>
      </c>
      <c r="K66" s="894">
        <f>K67+K70+K79+K90+K95</f>
        <v>2892979.45</v>
      </c>
      <c r="L66" s="894">
        <f>L67+L70+L79+L90+L95</f>
        <v>31568.899999999998</v>
      </c>
    </row>
    <row r="67" spans="1:12" ht="22.5" x14ac:dyDescent="0.2">
      <c r="A67" s="922"/>
      <c r="B67" s="900" t="s">
        <v>68</v>
      </c>
      <c r="C67" s="925"/>
      <c r="D67" s="906" t="s">
        <v>69</v>
      </c>
      <c r="E67" s="890">
        <f>E68+E69</f>
        <v>60000</v>
      </c>
      <c r="F67" s="890">
        <f t="shared" ref="F67:G67" si="45">F68+F69</f>
        <v>0</v>
      </c>
      <c r="G67" s="890">
        <f t="shared" si="45"/>
        <v>60000</v>
      </c>
      <c r="H67" s="895">
        <f>H68+H69</f>
        <v>27718.300000000003</v>
      </c>
      <c r="I67" s="907">
        <f>H67/G67</f>
        <v>0.46197166666666672</v>
      </c>
      <c r="J67" s="895">
        <f>J68+J69</f>
        <v>44504.75</v>
      </c>
      <c r="K67" s="895">
        <f t="shared" ref="K67" si="46">K68</f>
        <v>26637.75</v>
      </c>
      <c r="L67" s="895">
        <f t="shared" ref="L67" si="47">L68</f>
        <v>0</v>
      </c>
    </row>
    <row r="68" spans="1:12" ht="33.75" x14ac:dyDescent="0.2">
      <c r="A68" s="904"/>
      <c r="B68" s="904"/>
      <c r="C68" s="904" t="s">
        <v>71</v>
      </c>
      <c r="D68" s="926" t="s">
        <v>72</v>
      </c>
      <c r="E68" s="905" t="s">
        <v>70</v>
      </c>
      <c r="F68" s="905">
        <f>G68-E68</f>
        <v>0</v>
      </c>
      <c r="G68" s="905" t="s">
        <v>70</v>
      </c>
      <c r="H68" s="772">
        <v>27708.400000000001</v>
      </c>
      <c r="I68" s="544">
        <f>H68/G68</f>
        <v>0.4618066666666667</v>
      </c>
      <c r="J68" s="772">
        <v>44504.75</v>
      </c>
      <c r="K68" s="772">
        <v>26637.75</v>
      </c>
      <c r="L68" s="772">
        <v>0</v>
      </c>
    </row>
    <row r="69" spans="1:12" ht="22.5" x14ac:dyDescent="0.2">
      <c r="A69" s="904"/>
      <c r="B69" s="904"/>
      <c r="C69" s="929" t="s">
        <v>85</v>
      </c>
      <c r="D69" s="926" t="s">
        <v>86</v>
      </c>
      <c r="E69" s="905">
        <v>0</v>
      </c>
      <c r="F69" s="905">
        <v>0</v>
      </c>
      <c r="G69" s="905">
        <v>0</v>
      </c>
      <c r="H69" s="772">
        <v>9.9</v>
      </c>
      <c r="I69" s="544">
        <v>0</v>
      </c>
      <c r="J69" s="772">
        <v>0</v>
      </c>
      <c r="K69" s="772">
        <v>0</v>
      </c>
      <c r="L69" s="772">
        <v>0</v>
      </c>
    </row>
    <row r="70" spans="1:12" ht="56.25" x14ac:dyDescent="0.2">
      <c r="A70" s="922"/>
      <c r="B70" s="900" t="s">
        <v>73</v>
      </c>
      <c r="C70" s="925"/>
      <c r="D70" s="906" t="s">
        <v>74</v>
      </c>
      <c r="E70" s="890">
        <f>SUM(E71:E78)</f>
        <v>7367364</v>
      </c>
      <c r="F70" s="890">
        <f>SUM(F71:F78)</f>
        <v>0</v>
      </c>
      <c r="G70" s="890">
        <f>SUM(G71:G78)</f>
        <v>7367364</v>
      </c>
      <c r="H70" s="890">
        <f>SUM(H71:H78)</f>
        <v>3266984.4600000004</v>
      </c>
      <c r="I70" s="907">
        <f t="shared" ref="I70:I75" si="48">H70/G70</f>
        <v>0.443440077075057</v>
      </c>
      <c r="J70" s="895">
        <f>SUM(J71:J78)</f>
        <v>4563426.16</v>
      </c>
      <c r="K70" s="895">
        <f>SUM(K71:K78)</f>
        <v>510432.19</v>
      </c>
      <c r="L70" s="895">
        <f>SUM(L71:L78)</f>
        <v>158</v>
      </c>
    </row>
    <row r="71" spans="1:12" x14ac:dyDescent="0.2">
      <c r="A71" s="904"/>
      <c r="B71" s="904"/>
      <c r="C71" s="904" t="s">
        <v>75</v>
      </c>
      <c r="D71" s="926" t="s">
        <v>76</v>
      </c>
      <c r="E71" s="905">
        <v>7000000</v>
      </c>
      <c r="F71" s="905">
        <f>G71-E71</f>
        <v>0</v>
      </c>
      <c r="G71" s="905">
        <v>7000000</v>
      </c>
      <c r="H71" s="772">
        <v>3085722.24</v>
      </c>
      <c r="I71" s="544">
        <f t="shared" si="48"/>
        <v>0.44081746285714291</v>
      </c>
      <c r="J71" s="772">
        <v>4221722.59</v>
      </c>
      <c r="K71" s="772">
        <v>386015.62</v>
      </c>
      <c r="L71" s="772">
        <v>0</v>
      </c>
    </row>
    <row r="72" spans="1:12" x14ac:dyDescent="0.2">
      <c r="A72" s="904"/>
      <c r="B72" s="904"/>
      <c r="C72" s="904" t="s">
        <v>77</v>
      </c>
      <c r="D72" s="926" t="s">
        <v>78</v>
      </c>
      <c r="E72" s="905">
        <v>86200</v>
      </c>
      <c r="F72" s="905">
        <f t="shared" ref="F72:F78" si="49">G72-E72</f>
        <v>0</v>
      </c>
      <c r="G72" s="905">
        <v>86200</v>
      </c>
      <c r="H72" s="772">
        <v>35011</v>
      </c>
      <c r="I72" s="544">
        <f t="shared" si="48"/>
        <v>0.4061600928074246</v>
      </c>
      <c r="J72" s="772">
        <v>49717</v>
      </c>
      <c r="K72" s="772">
        <v>8247</v>
      </c>
      <c r="L72" s="772">
        <v>40</v>
      </c>
    </row>
    <row r="73" spans="1:12" x14ac:dyDescent="0.2">
      <c r="A73" s="904"/>
      <c r="B73" s="904"/>
      <c r="C73" s="904" t="s">
        <v>79</v>
      </c>
      <c r="D73" s="926" t="s">
        <v>80</v>
      </c>
      <c r="E73" s="905">
        <v>159800</v>
      </c>
      <c r="F73" s="905">
        <f t="shared" si="49"/>
        <v>0</v>
      </c>
      <c r="G73" s="905">
        <v>159800</v>
      </c>
      <c r="H73" s="772">
        <v>81907</v>
      </c>
      <c r="I73" s="544">
        <f t="shared" si="48"/>
        <v>0.51255944931163955</v>
      </c>
      <c r="J73" s="772">
        <v>80880</v>
      </c>
      <c r="K73" s="772">
        <v>99</v>
      </c>
      <c r="L73" s="772">
        <v>116</v>
      </c>
    </row>
    <row r="74" spans="1:12" ht="22.5" x14ac:dyDescent="0.2">
      <c r="A74" s="904"/>
      <c r="B74" s="904"/>
      <c r="C74" s="904" t="s">
        <v>81</v>
      </c>
      <c r="D74" s="926" t="s">
        <v>82</v>
      </c>
      <c r="E74" s="905">
        <v>79400</v>
      </c>
      <c r="F74" s="905">
        <f t="shared" si="49"/>
        <v>0</v>
      </c>
      <c r="G74" s="905">
        <v>79400</v>
      </c>
      <c r="H74" s="772">
        <v>55170</v>
      </c>
      <c r="I74" s="544">
        <f t="shared" si="48"/>
        <v>0.69483627204030229</v>
      </c>
      <c r="J74" s="772">
        <v>146702.57</v>
      </c>
      <c r="K74" s="772">
        <v>116070.57</v>
      </c>
      <c r="L74" s="772">
        <v>2</v>
      </c>
    </row>
    <row r="75" spans="1:12" ht="22.5" x14ac:dyDescent="0.2">
      <c r="A75" s="904"/>
      <c r="B75" s="904"/>
      <c r="C75" s="904" t="s">
        <v>83</v>
      </c>
      <c r="D75" s="926" t="s">
        <v>84</v>
      </c>
      <c r="E75" s="905">
        <v>20000</v>
      </c>
      <c r="F75" s="905">
        <f t="shared" si="49"/>
        <v>0</v>
      </c>
      <c r="G75" s="905">
        <v>20000</v>
      </c>
      <c r="H75" s="772">
        <v>6857</v>
      </c>
      <c r="I75" s="544">
        <f t="shared" si="48"/>
        <v>0.34284999999999999</v>
      </c>
      <c r="J75" s="772">
        <v>0</v>
      </c>
      <c r="K75" s="772">
        <v>0</v>
      </c>
      <c r="L75" s="772">
        <v>0</v>
      </c>
    </row>
    <row r="76" spans="1:12" ht="22.5" x14ac:dyDescent="0.2">
      <c r="A76" s="904"/>
      <c r="B76" s="904"/>
      <c r="C76" s="929" t="s">
        <v>95</v>
      </c>
      <c r="D76" s="926" t="s">
        <v>96</v>
      </c>
      <c r="E76" s="905">
        <v>0</v>
      </c>
      <c r="F76" s="905">
        <v>0</v>
      </c>
      <c r="G76" s="905">
        <v>0</v>
      </c>
      <c r="H76" s="772">
        <v>127.6</v>
      </c>
      <c r="I76" s="544">
        <v>0</v>
      </c>
      <c r="J76" s="772">
        <v>0</v>
      </c>
      <c r="K76" s="772">
        <v>0</v>
      </c>
      <c r="L76" s="772">
        <v>0</v>
      </c>
    </row>
    <row r="77" spans="1:12" ht="22.5" x14ac:dyDescent="0.2">
      <c r="A77" s="904"/>
      <c r="B77" s="904"/>
      <c r="C77" s="904" t="s">
        <v>85</v>
      </c>
      <c r="D77" s="926" t="s">
        <v>86</v>
      </c>
      <c r="E77" s="905">
        <v>20000</v>
      </c>
      <c r="F77" s="905">
        <f t="shared" si="49"/>
        <v>0</v>
      </c>
      <c r="G77" s="905">
        <v>20000</v>
      </c>
      <c r="H77" s="772">
        <v>2189.62</v>
      </c>
      <c r="I77" s="544">
        <f>H77/G77</f>
        <v>0.10948099999999999</v>
      </c>
      <c r="J77" s="772">
        <v>64404</v>
      </c>
      <c r="K77" s="772">
        <v>0</v>
      </c>
      <c r="L77" s="772">
        <v>0</v>
      </c>
    </row>
    <row r="78" spans="1:12" ht="22.5" x14ac:dyDescent="0.2">
      <c r="A78" s="904"/>
      <c r="B78" s="904"/>
      <c r="C78" s="904" t="s">
        <v>87</v>
      </c>
      <c r="D78" s="926" t="s">
        <v>88</v>
      </c>
      <c r="E78" s="905">
        <v>1964</v>
      </c>
      <c r="F78" s="905">
        <f t="shared" si="49"/>
        <v>0</v>
      </c>
      <c r="G78" s="905">
        <v>1964</v>
      </c>
      <c r="H78" s="772">
        <v>0</v>
      </c>
      <c r="I78" s="544">
        <f>H78/G78</f>
        <v>0</v>
      </c>
      <c r="J78" s="772">
        <v>0</v>
      </c>
      <c r="K78" s="772">
        <v>0</v>
      </c>
      <c r="L78" s="772">
        <v>0</v>
      </c>
    </row>
    <row r="79" spans="1:12" ht="56.25" x14ac:dyDescent="0.2">
      <c r="A79" s="922"/>
      <c r="B79" s="900" t="s">
        <v>89</v>
      </c>
      <c r="C79" s="925"/>
      <c r="D79" s="906" t="s">
        <v>90</v>
      </c>
      <c r="E79" s="890">
        <f>SUM(E80:E89)</f>
        <v>5420653</v>
      </c>
      <c r="F79" s="890">
        <f t="shared" ref="F79:G79" si="50">SUM(F80:F89)</f>
        <v>0</v>
      </c>
      <c r="G79" s="890">
        <f t="shared" si="50"/>
        <v>5420653</v>
      </c>
      <c r="H79" s="890">
        <f>SUM(H80:H89)</f>
        <v>2870393.6199999996</v>
      </c>
      <c r="I79" s="907">
        <f t="shared" ref="I79:I90" si="51">H79/G79</f>
        <v>0.52952912130697161</v>
      </c>
      <c r="J79" s="895">
        <f>SUM(J80:J89)</f>
        <v>4563240.3800000008</v>
      </c>
      <c r="K79" s="895">
        <f t="shared" ref="K79:L79" si="52">SUM(K80:K89)</f>
        <v>2206245.2100000004</v>
      </c>
      <c r="L79" s="895">
        <f t="shared" si="52"/>
        <v>31410.899999999998</v>
      </c>
    </row>
    <row r="80" spans="1:12" x14ac:dyDescent="0.2">
      <c r="A80" s="904"/>
      <c r="B80" s="904"/>
      <c r="C80" s="904" t="s">
        <v>75</v>
      </c>
      <c r="D80" s="926" t="s">
        <v>76</v>
      </c>
      <c r="E80" s="905">
        <v>3032890</v>
      </c>
      <c r="F80" s="905">
        <f>G80-E80</f>
        <v>0</v>
      </c>
      <c r="G80" s="905">
        <v>3032890</v>
      </c>
      <c r="H80" s="772">
        <v>1657265.75</v>
      </c>
      <c r="I80" s="544">
        <f t="shared" ref="I80:I89" si="53">H80/G80</f>
        <v>0.54643120917672583</v>
      </c>
      <c r="J80" s="772">
        <v>3058720.94</v>
      </c>
      <c r="K80" s="772">
        <v>1825588.57</v>
      </c>
      <c r="L80" s="772">
        <v>21213.599999999999</v>
      </c>
    </row>
    <row r="81" spans="1:12" x14ac:dyDescent="0.2">
      <c r="A81" s="904"/>
      <c r="B81" s="904"/>
      <c r="C81" s="904" t="s">
        <v>77</v>
      </c>
      <c r="D81" s="926" t="s">
        <v>78</v>
      </c>
      <c r="E81" s="905">
        <v>707160</v>
      </c>
      <c r="F81" s="905">
        <f t="shared" ref="F81:F87" si="54">G81-E81</f>
        <v>0</v>
      </c>
      <c r="G81" s="905">
        <v>707160</v>
      </c>
      <c r="H81" s="772">
        <v>349243.59</v>
      </c>
      <c r="I81" s="544">
        <f t="shared" si="53"/>
        <v>0.49386785168844394</v>
      </c>
      <c r="J81" s="772">
        <v>425606.39</v>
      </c>
      <c r="K81" s="772">
        <v>135716.09</v>
      </c>
      <c r="L81" s="772">
        <v>7309.3</v>
      </c>
    </row>
    <row r="82" spans="1:12" x14ac:dyDescent="0.2">
      <c r="A82" s="904"/>
      <c r="B82" s="904"/>
      <c r="C82" s="904" t="s">
        <v>79</v>
      </c>
      <c r="D82" s="926" t="s">
        <v>80</v>
      </c>
      <c r="E82" s="905">
        <v>8900</v>
      </c>
      <c r="F82" s="905">
        <f t="shared" si="54"/>
        <v>0</v>
      </c>
      <c r="G82" s="905">
        <v>8900</v>
      </c>
      <c r="H82" s="772">
        <v>5531</v>
      </c>
      <c r="I82" s="544">
        <f t="shared" si="53"/>
        <v>0.62146067415730333</v>
      </c>
      <c r="J82" s="772">
        <v>4764</v>
      </c>
      <c r="K82" s="772">
        <v>1357</v>
      </c>
      <c r="L82" s="772">
        <v>40</v>
      </c>
    </row>
    <row r="83" spans="1:12" ht="22.5" x14ac:dyDescent="0.2">
      <c r="A83" s="904"/>
      <c r="B83" s="904"/>
      <c r="C83" s="904" t="s">
        <v>81</v>
      </c>
      <c r="D83" s="926" t="s">
        <v>82</v>
      </c>
      <c r="E83" s="905">
        <v>379800</v>
      </c>
      <c r="F83" s="905">
        <f t="shared" si="54"/>
        <v>0</v>
      </c>
      <c r="G83" s="905">
        <v>379800</v>
      </c>
      <c r="H83" s="772">
        <v>138426.03</v>
      </c>
      <c r="I83" s="544">
        <f t="shared" si="53"/>
        <v>0.3644708530805687</v>
      </c>
      <c r="J83" s="772">
        <v>339777.67</v>
      </c>
      <c r="K83" s="772">
        <v>236289.17</v>
      </c>
      <c r="L83" s="772">
        <v>2848</v>
      </c>
    </row>
    <row r="84" spans="1:12" x14ac:dyDescent="0.2">
      <c r="A84" s="904"/>
      <c r="B84" s="904"/>
      <c r="C84" s="904" t="s">
        <v>91</v>
      </c>
      <c r="D84" s="926" t="s">
        <v>92</v>
      </c>
      <c r="E84" s="905">
        <v>150000</v>
      </c>
      <c r="F84" s="905">
        <f t="shared" si="54"/>
        <v>0</v>
      </c>
      <c r="G84" s="905">
        <v>150000</v>
      </c>
      <c r="H84" s="772">
        <v>5372.15</v>
      </c>
      <c r="I84" s="544">
        <f t="shared" si="53"/>
        <v>3.581433333333333E-2</v>
      </c>
      <c r="J84" s="772">
        <v>11324.93</v>
      </c>
      <c r="K84" s="772">
        <v>6018.93</v>
      </c>
      <c r="L84" s="772">
        <v>0</v>
      </c>
    </row>
    <row r="85" spans="1:12" x14ac:dyDescent="0.2">
      <c r="A85" s="904"/>
      <c r="B85" s="904"/>
      <c r="C85" s="904" t="s">
        <v>93</v>
      </c>
      <c r="D85" s="926" t="s">
        <v>94</v>
      </c>
      <c r="E85" s="905">
        <v>90000</v>
      </c>
      <c r="F85" s="905">
        <f>G85-E85</f>
        <v>0</v>
      </c>
      <c r="G85" s="905">
        <v>90000</v>
      </c>
      <c r="H85" s="772">
        <v>37197</v>
      </c>
      <c r="I85" s="544">
        <f t="shared" si="53"/>
        <v>0.4133</v>
      </c>
      <c r="J85" s="772">
        <v>0</v>
      </c>
      <c r="K85" s="772">
        <v>0</v>
      </c>
      <c r="L85" s="772">
        <v>0</v>
      </c>
    </row>
    <row r="86" spans="1:12" ht="22.5" x14ac:dyDescent="0.2">
      <c r="A86" s="904"/>
      <c r="B86" s="904"/>
      <c r="C86" s="904" t="s">
        <v>83</v>
      </c>
      <c r="D86" s="926" t="s">
        <v>84</v>
      </c>
      <c r="E86" s="905">
        <v>500000</v>
      </c>
      <c r="F86" s="905">
        <f>G86-E86</f>
        <v>0</v>
      </c>
      <c r="G86" s="905">
        <v>500000</v>
      </c>
      <c r="H86" s="772">
        <v>406382.63</v>
      </c>
      <c r="I86" s="544">
        <f t="shared" si="53"/>
        <v>0.81276526000000004</v>
      </c>
      <c r="J86" s="772">
        <v>1465.45</v>
      </c>
      <c r="K86" s="772">
        <v>1275.45</v>
      </c>
      <c r="L86" s="772">
        <v>0</v>
      </c>
    </row>
    <row r="87" spans="1:12" ht="22.5" x14ac:dyDescent="0.2">
      <c r="A87" s="904"/>
      <c r="B87" s="904"/>
      <c r="C87" s="904" t="s">
        <v>95</v>
      </c>
      <c r="D87" s="926" t="s">
        <v>96</v>
      </c>
      <c r="E87" s="905">
        <v>11000</v>
      </c>
      <c r="F87" s="905">
        <f t="shared" si="54"/>
        <v>0</v>
      </c>
      <c r="G87" s="905">
        <v>11000</v>
      </c>
      <c r="H87" s="772">
        <v>3500.9</v>
      </c>
      <c r="I87" s="544">
        <f t="shared" si="53"/>
        <v>0.31826363636363636</v>
      </c>
      <c r="J87" s="772">
        <v>0</v>
      </c>
      <c r="K87" s="772">
        <v>0</v>
      </c>
      <c r="L87" s="772">
        <v>0</v>
      </c>
    </row>
    <row r="88" spans="1:12" ht="22.5" x14ac:dyDescent="0.2">
      <c r="A88" s="904"/>
      <c r="B88" s="904"/>
      <c r="C88" s="904" t="s">
        <v>85</v>
      </c>
      <c r="D88" s="926" t="s">
        <v>86</v>
      </c>
      <c r="E88" s="905">
        <v>20000</v>
      </c>
      <c r="F88" s="905">
        <f>G88-E88</f>
        <v>0</v>
      </c>
      <c r="G88" s="905">
        <v>20000</v>
      </c>
      <c r="H88" s="772">
        <v>11840.57</v>
      </c>
      <c r="I88" s="544">
        <f t="shared" si="53"/>
        <v>0.59202849999999996</v>
      </c>
      <c r="J88" s="772">
        <v>721581</v>
      </c>
      <c r="K88" s="772">
        <v>0</v>
      </c>
      <c r="L88" s="772">
        <v>0</v>
      </c>
    </row>
    <row r="89" spans="1:12" ht="22.5" x14ac:dyDescent="0.2">
      <c r="A89" s="904"/>
      <c r="B89" s="904"/>
      <c r="C89" s="904" t="s">
        <v>87</v>
      </c>
      <c r="D89" s="926" t="s">
        <v>88</v>
      </c>
      <c r="E89" s="905">
        <v>520903</v>
      </c>
      <c r="F89" s="905">
        <f>G89-E89</f>
        <v>0</v>
      </c>
      <c r="G89" s="905">
        <v>520903</v>
      </c>
      <c r="H89" s="772">
        <v>255634</v>
      </c>
      <c r="I89" s="544">
        <f t="shared" si="53"/>
        <v>0.4907516370610267</v>
      </c>
      <c r="J89" s="772">
        <v>0</v>
      </c>
      <c r="K89" s="772">
        <v>0</v>
      </c>
      <c r="L89" s="772">
        <v>0</v>
      </c>
    </row>
    <row r="90" spans="1:12" ht="33.75" x14ac:dyDescent="0.2">
      <c r="A90" s="922"/>
      <c r="B90" s="900" t="s">
        <v>97</v>
      </c>
      <c r="C90" s="925"/>
      <c r="D90" s="906" t="s">
        <v>98</v>
      </c>
      <c r="E90" s="890">
        <f>E91+E92+E93+E94</f>
        <v>422000</v>
      </c>
      <c r="F90" s="890">
        <f t="shared" ref="F90:H90" si="55">F91+F92+F93+F94</f>
        <v>0</v>
      </c>
      <c r="G90" s="890">
        <f t="shared" si="55"/>
        <v>422000</v>
      </c>
      <c r="H90" s="890">
        <f t="shared" si="55"/>
        <v>278893.53000000003</v>
      </c>
      <c r="I90" s="907">
        <f t="shared" si="51"/>
        <v>0.66088514218009486</v>
      </c>
      <c r="J90" s="895">
        <f>J91+J92+J93+J94</f>
        <v>393319.1</v>
      </c>
      <c r="K90" s="895">
        <f t="shared" ref="K90:L90" si="56">K91+K92+K93+K94</f>
        <v>149664.29999999999</v>
      </c>
      <c r="L90" s="895">
        <f t="shared" si="56"/>
        <v>0</v>
      </c>
    </row>
    <row r="91" spans="1:12" x14ac:dyDescent="0.2">
      <c r="A91" s="904"/>
      <c r="B91" s="904"/>
      <c r="C91" s="904" t="s">
        <v>99</v>
      </c>
      <c r="D91" s="926" t="s">
        <v>100</v>
      </c>
      <c r="E91" s="905">
        <v>50000</v>
      </c>
      <c r="F91" s="905">
        <f>G91-E91</f>
        <v>0</v>
      </c>
      <c r="G91" s="905" t="s">
        <v>15</v>
      </c>
      <c r="H91" s="774">
        <v>29868</v>
      </c>
      <c r="I91" s="544">
        <f>H91/G91</f>
        <v>0.59736</v>
      </c>
      <c r="J91" s="774">
        <v>0</v>
      </c>
      <c r="K91" s="774">
        <v>0</v>
      </c>
      <c r="L91" s="774">
        <v>0</v>
      </c>
    </row>
    <row r="92" spans="1:12" ht="22.5" x14ac:dyDescent="0.2">
      <c r="A92" s="904"/>
      <c r="B92" s="904"/>
      <c r="C92" s="904" t="s">
        <v>101</v>
      </c>
      <c r="D92" s="926" t="s">
        <v>102</v>
      </c>
      <c r="E92" s="905">
        <v>372000</v>
      </c>
      <c r="F92" s="905">
        <f>G92-E92</f>
        <v>0</v>
      </c>
      <c r="G92" s="905">
        <v>372000</v>
      </c>
      <c r="H92" s="774">
        <v>249025.53</v>
      </c>
      <c r="I92" s="544">
        <f>H92/G92</f>
        <v>0.66942346774193551</v>
      </c>
      <c r="J92" s="774">
        <v>100575.8</v>
      </c>
      <c r="K92" s="774">
        <v>0</v>
      </c>
      <c r="L92" s="774">
        <v>0</v>
      </c>
    </row>
    <row r="93" spans="1:12" ht="45" x14ac:dyDescent="0.2">
      <c r="A93" s="904"/>
      <c r="B93" s="904"/>
      <c r="C93" s="929" t="s">
        <v>28</v>
      </c>
      <c r="D93" s="926" t="s">
        <v>29</v>
      </c>
      <c r="E93" s="905">
        <v>0</v>
      </c>
      <c r="F93" s="905">
        <v>0</v>
      </c>
      <c r="G93" s="905">
        <v>0</v>
      </c>
      <c r="H93" s="774">
        <v>0</v>
      </c>
      <c r="I93" s="544">
        <v>0</v>
      </c>
      <c r="J93" s="774">
        <v>149664.29999999999</v>
      </c>
      <c r="K93" s="774">
        <v>149664.29999999999</v>
      </c>
      <c r="L93" s="774">
        <v>0</v>
      </c>
    </row>
    <row r="94" spans="1:12" ht="22.5" x14ac:dyDescent="0.2">
      <c r="A94" s="904"/>
      <c r="B94" s="904"/>
      <c r="C94" s="929" t="s">
        <v>85</v>
      </c>
      <c r="D94" s="926" t="s">
        <v>86</v>
      </c>
      <c r="E94" s="905">
        <v>0</v>
      </c>
      <c r="F94" s="905">
        <v>0</v>
      </c>
      <c r="G94" s="905">
        <v>0</v>
      </c>
      <c r="H94" s="774">
        <v>0</v>
      </c>
      <c r="I94" s="544">
        <v>0</v>
      </c>
      <c r="J94" s="774">
        <v>143079</v>
      </c>
      <c r="K94" s="774">
        <v>0</v>
      </c>
      <c r="L94" s="774">
        <v>0</v>
      </c>
    </row>
    <row r="95" spans="1:12" ht="22.5" x14ac:dyDescent="0.2">
      <c r="A95" s="922"/>
      <c r="B95" s="900" t="s">
        <v>103</v>
      </c>
      <c r="C95" s="925"/>
      <c r="D95" s="906" t="s">
        <v>104</v>
      </c>
      <c r="E95" s="890">
        <f>E96+E97</f>
        <v>15357320</v>
      </c>
      <c r="F95" s="890">
        <f t="shared" ref="F95:G95" si="57">F96+F97</f>
        <v>0</v>
      </c>
      <c r="G95" s="890">
        <f t="shared" si="57"/>
        <v>15357320</v>
      </c>
      <c r="H95" s="895">
        <f t="shared" ref="H95" si="58">H96+H97</f>
        <v>6617006.2300000004</v>
      </c>
      <c r="I95" s="907">
        <f>H95/G95</f>
        <v>0.4308698542454022</v>
      </c>
      <c r="J95" s="895">
        <f t="shared" ref="J95" si="59">J96+J97</f>
        <v>0</v>
      </c>
      <c r="K95" s="895">
        <f t="shared" ref="K95" si="60">K96+K97</f>
        <v>0</v>
      </c>
      <c r="L95" s="895">
        <f t="shared" ref="L95" si="61">L96+L97</f>
        <v>0</v>
      </c>
    </row>
    <row r="96" spans="1:12" ht="22.5" x14ac:dyDescent="0.2">
      <c r="A96" s="904"/>
      <c r="B96" s="904"/>
      <c r="C96" s="904" t="s">
        <v>105</v>
      </c>
      <c r="D96" s="926" t="s">
        <v>69</v>
      </c>
      <c r="E96" s="905">
        <v>14157320</v>
      </c>
      <c r="F96" s="905">
        <f>G96-E96</f>
        <v>0</v>
      </c>
      <c r="G96" s="905">
        <v>14157320</v>
      </c>
      <c r="H96" s="772">
        <v>6054908</v>
      </c>
      <c r="I96" s="544">
        <f>H96/G96</f>
        <v>0.42768744366871697</v>
      </c>
      <c r="J96" s="772">
        <v>0</v>
      </c>
      <c r="K96" s="772">
        <v>0</v>
      </c>
      <c r="L96" s="772">
        <v>0</v>
      </c>
    </row>
    <row r="97" spans="1:12" ht="22.5" x14ac:dyDescent="0.2">
      <c r="A97" s="904"/>
      <c r="B97" s="904"/>
      <c r="C97" s="904" t="s">
        <v>106</v>
      </c>
      <c r="D97" s="926" t="s">
        <v>107</v>
      </c>
      <c r="E97" s="905">
        <v>1200000</v>
      </c>
      <c r="F97" s="905">
        <f>G97-E97</f>
        <v>0</v>
      </c>
      <c r="G97" s="905">
        <v>1200000</v>
      </c>
      <c r="H97" s="772">
        <v>562098.23</v>
      </c>
      <c r="I97" s="544">
        <f>H97/G97</f>
        <v>0.46841519166666667</v>
      </c>
      <c r="J97" s="772">
        <v>0</v>
      </c>
      <c r="K97" s="772">
        <v>0</v>
      </c>
      <c r="L97" s="772">
        <v>0</v>
      </c>
    </row>
    <row r="98" spans="1:12" x14ac:dyDescent="0.2">
      <c r="A98" s="902" t="s">
        <v>108</v>
      </c>
      <c r="B98" s="902"/>
      <c r="C98" s="902"/>
      <c r="D98" s="923" t="s">
        <v>109</v>
      </c>
      <c r="E98" s="891">
        <f>E99+E101+E103+E108</f>
        <v>20242383</v>
      </c>
      <c r="F98" s="891">
        <f>F99+F101+F103+F108</f>
        <v>0</v>
      </c>
      <c r="G98" s="891">
        <f>G99+G101+G103+G108</f>
        <v>20242383</v>
      </c>
      <c r="H98" s="891">
        <f>H99+H101+H103+H108</f>
        <v>11858752.539999999</v>
      </c>
      <c r="I98" s="933">
        <f>H98/G98</f>
        <v>0.58583777117545888</v>
      </c>
      <c r="J98" s="894">
        <f>J99+J101+J103+J108</f>
        <v>0</v>
      </c>
      <c r="K98" s="894">
        <f>K99+K101+K103+K108</f>
        <v>0</v>
      </c>
      <c r="L98" s="894">
        <f>L99+L101+L103+L108</f>
        <v>0</v>
      </c>
    </row>
    <row r="99" spans="1:12" ht="22.5" x14ac:dyDescent="0.2">
      <c r="A99" s="922"/>
      <c r="B99" s="900" t="s">
        <v>110</v>
      </c>
      <c r="C99" s="925"/>
      <c r="D99" s="906" t="s">
        <v>111</v>
      </c>
      <c r="E99" s="890">
        <f>E100</f>
        <v>14719625</v>
      </c>
      <c r="F99" s="890">
        <f>G99-E99</f>
        <v>0</v>
      </c>
      <c r="G99" s="890">
        <v>14719625</v>
      </c>
      <c r="H99" s="895">
        <f>H100</f>
        <v>9072072</v>
      </c>
      <c r="I99" s="907">
        <f t="shared" si="1"/>
        <v>0.61632494034324925</v>
      </c>
      <c r="J99" s="895">
        <f t="shared" ref="J99" si="62">J100</f>
        <v>0</v>
      </c>
      <c r="K99" s="895">
        <f t="shared" ref="K99" si="63">K100</f>
        <v>0</v>
      </c>
      <c r="L99" s="895">
        <f t="shared" ref="L99" si="64">L100</f>
        <v>0</v>
      </c>
    </row>
    <row r="100" spans="1:12" x14ac:dyDescent="0.2">
      <c r="A100" s="904"/>
      <c r="B100" s="904"/>
      <c r="C100" s="904" t="s">
        <v>112</v>
      </c>
      <c r="D100" s="926" t="s">
        <v>113</v>
      </c>
      <c r="E100" s="905">
        <v>14719625</v>
      </c>
      <c r="F100" s="893">
        <v>0</v>
      </c>
      <c r="G100" s="905">
        <v>14719625</v>
      </c>
      <c r="H100" s="772">
        <v>9072072</v>
      </c>
      <c r="I100" s="544">
        <f>H100/G100</f>
        <v>0.61632494034324925</v>
      </c>
      <c r="J100" s="772">
        <v>0</v>
      </c>
      <c r="K100" s="772">
        <v>0</v>
      </c>
      <c r="L100" s="772">
        <v>0</v>
      </c>
    </row>
    <row r="101" spans="1:12" ht="22.5" x14ac:dyDescent="0.2">
      <c r="A101" s="922"/>
      <c r="B101" s="900" t="s">
        <v>114</v>
      </c>
      <c r="C101" s="925"/>
      <c r="D101" s="906" t="s">
        <v>115</v>
      </c>
      <c r="E101" s="890">
        <f>E102</f>
        <v>5252272</v>
      </c>
      <c r="F101" s="890">
        <f t="shared" ref="F101:G101" si="65">F102</f>
        <v>0</v>
      </c>
      <c r="G101" s="890">
        <f t="shared" si="65"/>
        <v>5252272</v>
      </c>
      <c r="H101" s="895">
        <f t="shared" ref="H101" si="66">H102</f>
        <v>2626134</v>
      </c>
      <c r="I101" s="907">
        <f t="shared" si="1"/>
        <v>0.49999961921240943</v>
      </c>
      <c r="J101" s="895">
        <f t="shared" ref="J101" si="67">J102</f>
        <v>0</v>
      </c>
      <c r="K101" s="895">
        <f t="shared" ref="K101" si="68">K102</f>
        <v>0</v>
      </c>
      <c r="L101" s="895">
        <v>0</v>
      </c>
    </row>
    <row r="102" spans="1:12" x14ac:dyDescent="0.2">
      <c r="A102" s="904"/>
      <c r="B102" s="904"/>
      <c r="C102" s="904" t="s">
        <v>112</v>
      </c>
      <c r="D102" s="926" t="s">
        <v>113</v>
      </c>
      <c r="E102" s="905">
        <v>5252272</v>
      </c>
      <c r="F102" s="905">
        <f>G102-E102</f>
        <v>0</v>
      </c>
      <c r="G102" s="905">
        <v>5252272</v>
      </c>
      <c r="H102" s="772">
        <v>2626134</v>
      </c>
      <c r="I102" s="544">
        <f>H102/G102</f>
        <v>0.49999961921240943</v>
      </c>
      <c r="J102" s="772">
        <v>0</v>
      </c>
      <c r="K102" s="772">
        <v>0</v>
      </c>
      <c r="L102" s="772">
        <v>0</v>
      </c>
    </row>
    <row r="103" spans="1:12" ht="15" x14ac:dyDescent="0.2">
      <c r="A103" s="922"/>
      <c r="B103" s="900" t="s">
        <v>116</v>
      </c>
      <c r="C103" s="925"/>
      <c r="D103" s="906" t="s">
        <v>117</v>
      </c>
      <c r="E103" s="890">
        <f>E104+E105+E107++E106</f>
        <v>60000</v>
      </c>
      <c r="F103" s="890">
        <f t="shared" ref="F103:H103" si="69">F104+F105+F107++F106</f>
        <v>0</v>
      </c>
      <c r="G103" s="890">
        <f t="shared" si="69"/>
        <v>60000</v>
      </c>
      <c r="H103" s="890">
        <f t="shared" si="69"/>
        <v>55300.539999999994</v>
      </c>
      <c r="I103" s="907">
        <f>H103/G103</f>
        <v>0.92167566666666656</v>
      </c>
      <c r="J103" s="895">
        <f>J104+J105+J107++J106</f>
        <v>0</v>
      </c>
      <c r="K103" s="895">
        <f t="shared" ref="K103:L103" si="70">K104+K105+K107++K106</f>
        <v>0</v>
      </c>
      <c r="L103" s="895">
        <f t="shared" si="70"/>
        <v>0</v>
      </c>
    </row>
    <row r="104" spans="1:12" x14ac:dyDescent="0.2">
      <c r="A104" s="904"/>
      <c r="B104" s="904"/>
      <c r="C104" s="904" t="s">
        <v>118</v>
      </c>
      <c r="D104" s="926" t="s">
        <v>119</v>
      </c>
      <c r="E104" s="905">
        <v>60000</v>
      </c>
      <c r="F104" s="905">
        <f>G104-E104</f>
        <v>0</v>
      </c>
      <c r="G104" s="905">
        <v>60000</v>
      </c>
      <c r="H104" s="772">
        <v>30139.84</v>
      </c>
      <c r="I104" s="544">
        <f>H104/G104</f>
        <v>0.5023306666666667</v>
      </c>
      <c r="J104" s="772">
        <v>0</v>
      </c>
      <c r="K104" s="772">
        <v>0</v>
      </c>
      <c r="L104" s="772">
        <v>0</v>
      </c>
    </row>
    <row r="105" spans="1:12" ht="22.5" x14ac:dyDescent="0.2">
      <c r="A105" s="904"/>
      <c r="B105" s="904"/>
      <c r="C105" s="904" t="s">
        <v>120</v>
      </c>
      <c r="D105" s="926" t="s">
        <v>121</v>
      </c>
      <c r="E105" s="905">
        <v>0</v>
      </c>
      <c r="F105" s="905">
        <f>G105-E105</f>
        <v>0</v>
      </c>
      <c r="G105" s="905">
        <v>0</v>
      </c>
      <c r="H105" s="772">
        <v>841.11</v>
      </c>
      <c r="I105" s="544">
        <v>0</v>
      </c>
      <c r="J105" s="772">
        <v>0</v>
      </c>
      <c r="K105" s="772">
        <v>0</v>
      </c>
      <c r="L105" s="772">
        <v>0</v>
      </c>
    </row>
    <row r="106" spans="1:12" x14ac:dyDescent="0.2">
      <c r="A106" s="904"/>
      <c r="B106" s="904"/>
      <c r="C106" s="929" t="s">
        <v>54</v>
      </c>
      <c r="D106" s="926" t="s">
        <v>55</v>
      </c>
      <c r="E106" s="905">
        <v>0</v>
      </c>
      <c r="F106" s="905">
        <v>0</v>
      </c>
      <c r="G106" s="905">
        <v>0</v>
      </c>
      <c r="H106" s="772">
        <v>3225.7</v>
      </c>
      <c r="I106" s="544">
        <v>0</v>
      </c>
      <c r="J106" s="772">
        <v>0</v>
      </c>
      <c r="K106" s="772">
        <v>0</v>
      </c>
      <c r="L106" s="772">
        <v>0</v>
      </c>
    </row>
    <row r="107" spans="1:12" ht="45" x14ac:dyDescent="0.2">
      <c r="A107" s="904"/>
      <c r="B107" s="904"/>
      <c r="C107" s="904" t="s">
        <v>123</v>
      </c>
      <c r="D107" s="926" t="s">
        <v>122</v>
      </c>
      <c r="E107" s="905">
        <v>0</v>
      </c>
      <c r="F107" s="905">
        <f t="shared" ref="F107" si="71">G107-E107</f>
        <v>0</v>
      </c>
      <c r="G107" s="905">
        <v>0</v>
      </c>
      <c r="H107" s="772">
        <v>21093.89</v>
      </c>
      <c r="I107" s="544">
        <v>0</v>
      </c>
      <c r="J107" s="772">
        <v>0</v>
      </c>
      <c r="K107" s="772">
        <v>0</v>
      </c>
      <c r="L107" s="772">
        <v>0</v>
      </c>
    </row>
    <row r="108" spans="1:12" ht="22.5" x14ac:dyDescent="0.2">
      <c r="A108" s="922"/>
      <c r="B108" s="900" t="s">
        <v>124</v>
      </c>
      <c r="C108" s="925"/>
      <c r="D108" s="906" t="s">
        <v>125</v>
      </c>
      <c r="E108" s="890">
        <f>E109</f>
        <v>210486</v>
      </c>
      <c r="F108" s="890">
        <f t="shared" ref="F108:G108" si="72">F109</f>
        <v>0</v>
      </c>
      <c r="G108" s="890">
        <f t="shared" si="72"/>
        <v>210486</v>
      </c>
      <c r="H108" s="895">
        <f t="shared" ref="H108" si="73">H109</f>
        <v>105246</v>
      </c>
      <c r="I108" s="907">
        <f>H108/G108</f>
        <v>0.5000142527293977</v>
      </c>
      <c r="J108" s="895">
        <f t="shared" ref="J108" si="74">J109</f>
        <v>0</v>
      </c>
      <c r="K108" s="895">
        <f t="shared" ref="K108" si="75">K109</f>
        <v>0</v>
      </c>
      <c r="L108" s="895">
        <f t="shared" ref="L108" si="76">L109</f>
        <v>0</v>
      </c>
    </row>
    <row r="109" spans="1:12" x14ac:dyDescent="0.2">
      <c r="A109" s="904"/>
      <c r="B109" s="904"/>
      <c r="C109" s="904" t="s">
        <v>112</v>
      </c>
      <c r="D109" s="926" t="s">
        <v>113</v>
      </c>
      <c r="E109" s="905">
        <v>210486</v>
      </c>
      <c r="F109" s="905">
        <f>G109-E109</f>
        <v>0</v>
      </c>
      <c r="G109" s="905">
        <v>210486</v>
      </c>
      <c r="H109" s="772">
        <v>105246</v>
      </c>
      <c r="I109" s="544">
        <f>H109/G109</f>
        <v>0.5000142527293977</v>
      </c>
      <c r="J109" s="772">
        <v>0</v>
      </c>
      <c r="K109" s="772">
        <v>0</v>
      </c>
      <c r="L109" s="772">
        <v>0</v>
      </c>
    </row>
    <row r="110" spans="1:12" x14ac:dyDescent="0.2">
      <c r="A110" s="902" t="s">
        <v>126</v>
      </c>
      <c r="B110" s="902"/>
      <c r="C110" s="902"/>
      <c r="D110" s="923" t="s">
        <v>127</v>
      </c>
      <c r="E110" s="891">
        <f>E111+E118+E120+E126+E129</f>
        <v>1586272</v>
      </c>
      <c r="F110" s="891">
        <f t="shared" ref="F110:H110" si="77">F111+F118+F120+F126+F129</f>
        <v>272795.21999999997</v>
      </c>
      <c r="G110" s="891">
        <f t="shared" si="77"/>
        <v>1859067.22</v>
      </c>
      <c r="H110" s="891">
        <f t="shared" si="77"/>
        <v>888173.53</v>
      </c>
      <c r="I110" s="933">
        <f>H110/G110</f>
        <v>0.47775224071779399</v>
      </c>
      <c r="J110" s="894">
        <f>J111+J118+J120+J126+J129</f>
        <v>18348.940000000002</v>
      </c>
      <c r="K110" s="894">
        <f t="shared" ref="K110:L110" si="78">K111+K118+K120+K126+K129</f>
        <v>720.22</v>
      </c>
      <c r="L110" s="894">
        <f t="shared" si="78"/>
        <v>0</v>
      </c>
    </row>
    <row r="111" spans="1:12" ht="15" x14ac:dyDescent="0.2">
      <c r="A111" s="922"/>
      <c r="B111" s="900" t="s">
        <v>128</v>
      </c>
      <c r="C111" s="925"/>
      <c r="D111" s="906" t="s">
        <v>129</v>
      </c>
      <c r="E111" s="890">
        <f>SUM(E112:E117)</f>
        <v>48500</v>
      </c>
      <c r="F111" s="890">
        <f>SUM(F112:F117)</f>
        <v>79598.17</v>
      </c>
      <c r="G111" s="890">
        <f>SUM(G112:G117)</f>
        <v>128098.17</v>
      </c>
      <c r="H111" s="890">
        <f>SUM(H112:H117)</f>
        <v>199388.25</v>
      </c>
      <c r="I111" s="907">
        <f>H111/G111</f>
        <v>1.5565269199396057</v>
      </c>
      <c r="J111" s="895">
        <f>SUM(J112:J117)</f>
        <v>670.22</v>
      </c>
      <c r="K111" s="895">
        <f>SUM(K112:K117)</f>
        <v>670.22</v>
      </c>
      <c r="L111" s="895">
        <f>SUM(L112:L117)</f>
        <v>0</v>
      </c>
    </row>
    <row r="112" spans="1:12" ht="33.75" x14ac:dyDescent="0.2">
      <c r="A112" s="922"/>
      <c r="B112" s="903"/>
      <c r="C112" s="944" t="s">
        <v>51</v>
      </c>
      <c r="D112" s="926" t="s">
        <v>52</v>
      </c>
      <c r="E112" s="775">
        <v>48500</v>
      </c>
      <c r="F112" s="775">
        <f>G112-E112</f>
        <v>-48500</v>
      </c>
      <c r="G112" s="775">
        <v>0</v>
      </c>
      <c r="H112" s="775">
        <v>866.5</v>
      </c>
      <c r="I112" s="909">
        <v>0</v>
      </c>
      <c r="J112" s="775">
        <v>200</v>
      </c>
      <c r="K112" s="775">
        <v>200</v>
      </c>
      <c r="L112" s="775">
        <v>0</v>
      </c>
    </row>
    <row r="113" spans="1:12" ht="67.5" x14ac:dyDescent="0.2">
      <c r="A113" s="904"/>
      <c r="B113" s="904"/>
      <c r="C113" s="904" t="s">
        <v>13</v>
      </c>
      <c r="D113" s="926" t="s">
        <v>14</v>
      </c>
      <c r="E113" s="905">
        <v>0</v>
      </c>
      <c r="F113" s="775">
        <f t="shared" ref="F113:F117" si="79">G113-E113</f>
        <v>48500</v>
      </c>
      <c r="G113" s="905">
        <v>48500</v>
      </c>
      <c r="H113" s="772">
        <v>15763.58</v>
      </c>
      <c r="I113" s="544">
        <f>H113/G113</f>
        <v>0.32502226804123713</v>
      </c>
      <c r="J113" s="772">
        <v>470.22</v>
      </c>
      <c r="K113" s="772">
        <v>470.22</v>
      </c>
      <c r="L113" s="772">
        <v>0</v>
      </c>
    </row>
    <row r="114" spans="1:12" ht="22.5" x14ac:dyDescent="0.2">
      <c r="A114" s="904"/>
      <c r="B114" s="904"/>
      <c r="C114" s="904" t="s">
        <v>120</v>
      </c>
      <c r="D114" s="926" t="s">
        <v>121</v>
      </c>
      <c r="E114" s="905">
        <v>0</v>
      </c>
      <c r="F114" s="775">
        <f t="shared" si="79"/>
        <v>0</v>
      </c>
      <c r="G114" s="905">
        <v>0</v>
      </c>
      <c r="H114" s="772">
        <v>100</v>
      </c>
      <c r="I114" s="544">
        <v>0</v>
      </c>
      <c r="J114" s="772">
        <v>0</v>
      </c>
      <c r="K114" s="772">
        <v>0</v>
      </c>
      <c r="L114" s="772">
        <v>0</v>
      </c>
    </row>
    <row r="115" spans="1:12" x14ac:dyDescent="0.2">
      <c r="A115" s="904"/>
      <c r="B115" s="904"/>
      <c r="C115" s="929" t="s">
        <v>54</v>
      </c>
      <c r="D115" s="926" t="s">
        <v>55</v>
      </c>
      <c r="E115" s="905" t="s">
        <v>7</v>
      </c>
      <c r="F115" s="775">
        <f t="shared" si="79"/>
        <v>0</v>
      </c>
      <c r="G115" s="905">
        <v>0</v>
      </c>
      <c r="H115" s="772">
        <v>100</v>
      </c>
      <c r="I115" s="544">
        <v>0</v>
      </c>
      <c r="J115" s="772">
        <v>0</v>
      </c>
      <c r="K115" s="772">
        <v>0</v>
      </c>
      <c r="L115" s="772">
        <v>0</v>
      </c>
    </row>
    <row r="116" spans="1:12" ht="78.75" x14ac:dyDescent="0.2">
      <c r="A116" s="904"/>
      <c r="B116" s="904"/>
      <c r="C116" s="904" t="s">
        <v>149</v>
      </c>
      <c r="D116" s="926" t="s">
        <v>210</v>
      </c>
      <c r="E116" s="905">
        <v>0</v>
      </c>
      <c r="F116" s="775">
        <f t="shared" si="79"/>
        <v>67363.929999999993</v>
      </c>
      <c r="G116" s="905">
        <v>67363.929999999993</v>
      </c>
      <c r="H116" s="772">
        <v>154498.98000000001</v>
      </c>
      <c r="I116" s="544">
        <f>H116/G116</f>
        <v>2.2934971282108991</v>
      </c>
      <c r="J116" s="772">
        <v>0</v>
      </c>
      <c r="K116" s="772">
        <v>0</v>
      </c>
      <c r="L116" s="772">
        <v>0</v>
      </c>
    </row>
    <row r="117" spans="1:12" ht="78.75" x14ac:dyDescent="0.2">
      <c r="A117" s="904"/>
      <c r="B117" s="904"/>
      <c r="C117" s="904" t="s">
        <v>150</v>
      </c>
      <c r="D117" s="926" t="s">
        <v>210</v>
      </c>
      <c r="E117" s="905">
        <v>0</v>
      </c>
      <c r="F117" s="775">
        <f t="shared" si="79"/>
        <v>12234.24</v>
      </c>
      <c r="G117" s="905">
        <v>12234.24</v>
      </c>
      <c r="H117" s="772">
        <v>28059.19</v>
      </c>
      <c r="I117" s="544">
        <f>H117/G117</f>
        <v>2.2934967762607239</v>
      </c>
      <c r="J117" s="772">
        <v>0</v>
      </c>
      <c r="K117" s="772">
        <v>0</v>
      </c>
      <c r="L117" s="772">
        <v>0</v>
      </c>
    </row>
    <row r="118" spans="1:12" ht="22.5" x14ac:dyDescent="0.2">
      <c r="A118" s="922"/>
      <c r="B118" s="900" t="s">
        <v>132</v>
      </c>
      <c r="C118" s="925"/>
      <c r="D118" s="906" t="s">
        <v>133</v>
      </c>
      <c r="E118" s="890">
        <f>E119</f>
        <v>63228</v>
      </c>
      <c r="F118" s="890">
        <f t="shared" ref="F118:H118" si="80">F119</f>
        <v>-107</v>
      </c>
      <c r="G118" s="890">
        <f t="shared" si="80"/>
        <v>63121</v>
      </c>
      <c r="H118" s="890">
        <f t="shared" si="80"/>
        <v>31560</v>
      </c>
      <c r="I118" s="907">
        <f>H118/G118</f>
        <v>0.49999207870597739</v>
      </c>
      <c r="J118" s="895">
        <f>J119</f>
        <v>0</v>
      </c>
      <c r="K118" s="895">
        <f t="shared" ref="K118:L118" si="81">K119</f>
        <v>0</v>
      </c>
      <c r="L118" s="895">
        <f t="shared" si="81"/>
        <v>0</v>
      </c>
    </row>
    <row r="119" spans="1:12" ht="45" x14ac:dyDescent="0.2">
      <c r="A119" s="904"/>
      <c r="B119" s="904"/>
      <c r="C119" s="904" t="s">
        <v>130</v>
      </c>
      <c r="D119" s="926" t="s">
        <v>131</v>
      </c>
      <c r="E119" s="905">
        <v>63228</v>
      </c>
      <c r="F119" s="905">
        <f>G119-E119</f>
        <v>-107</v>
      </c>
      <c r="G119" s="905">
        <v>63121</v>
      </c>
      <c r="H119" s="772">
        <v>31560</v>
      </c>
      <c r="I119" s="544">
        <f>H119/G119</f>
        <v>0.49999207870597739</v>
      </c>
      <c r="J119" s="772">
        <v>0</v>
      </c>
      <c r="K119" s="772">
        <v>0</v>
      </c>
      <c r="L119" s="772">
        <v>0</v>
      </c>
    </row>
    <row r="120" spans="1:12" ht="15" x14ac:dyDescent="0.2">
      <c r="A120" s="922"/>
      <c r="B120" s="900" t="s">
        <v>134</v>
      </c>
      <c r="C120" s="925"/>
      <c r="D120" s="906" t="s">
        <v>135</v>
      </c>
      <c r="E120" s="890">
        <f>E121+E122+E123+E124+E125</f>
        <v>1158544</v>
      </c>
      <c r="F120" s="890">
        <f t="shared" ref="F120:G120" si="82">F121+F122+F123+F124+F125</f>
        <v>-900</v>
      </c>
      <c r="G120" s="890">
        <f t="shared" si="82"/>
        <v>1157644</v>
      </c>
      <c r="H120" s="895">
        <f t="shared" ref="H120" si="83">H121+H122+H123+H124+H125</f>
        <v>399286.23</v>
      </c>
      <c r="I120" s="907">
        <f t="shared" ref="I120:I127" si="84">H120/G120</f>
        <v>0.34491279702568317</v>
      </c>
      <c r="J120" s="895">
        <f t="shared" ref="J120" si="85">J121+J122+J123+J124+J125</f>
        <v>17628.72</v>
      </c>
      <c r="K120" s="895">
        <f t="shared" ref="K120" si="86">K121+K122+K123+K124+K125</f>
        <v>0</v>
      </c>
      <c r="L120" s="895">
        <f t="shared" ref="L120" si="87">L121+L122+L123+L124+L125</f>
        <v>0</v>
      </c>
    </row>
    <row r="121" spans="1:12" ht="22.5" x14ac:dyDescent="0.2">
      <c r="A121" s="904"/>
      <c r="B121" s="904"/>
      <c r="C121" s="904" t="s">
        <v>136</v>
      </c>
      <c r="D121" s="926" t="s">
        <v>137</v>
      </c>
      <c r="E121" s="905">
        <v>95260</v>
      </c>
      <c r="F121" s="905">
        <f>G121-E121</f>
        <v>0</v>
      </c>
      <c r="G121" s="905">
        <v>95260</v>
      </c>
      <c r="H121" s="772">
        <v>24360</v>
      </c>
      <c r="I121" s="544">
        <f>H121/G121</f>
        <v>0.25572118412765066</v>
      </c>
      <c r="J121" s="772">
        <v>0</v>
      </c>
      <c r="K121" s="772">
        <v>0</v>
      </c>
      <c r="L121" s="772">
        <v>0</v>
      </c>
    </row>
    <row r="122" spans="1:12" ht="45" x14ac:dyDescent="0.2">
      <c r="A122" s="904"/>
      <c r="B122" s="904"/>
      <c r="C122" s="904" t="s">
        <v>138</v>
      </c>
      <c r="D122" s="926" t="s">
        <v>139</v>
      </c>
      <c r="E122" s="905">
        <v>490430</v>
      </c>
      <c r="F122" s="905">
        <f t="shared" ref="F122:F125" si="88">G122-E122</f>
        <v>0</v>
      </c>
      <c r="G122" s="905">
        <v>490430</v>
      </c>
      <c r="H122" s="772">
        <v>104057</v>
      </c>
      <c r="I122" s="544">
        <f>H122/G122</f>
        <v>0.21217503007564789</v>
      </c>
      <c r="J122" s="772">
        <v>0</v>
      </c>
      <c r="K122" s="772">
        <v>0</v>
      </c>
      <c r="L122" s="772">
        <v>0</v>
      </c>
    </row>
    <row r="123" spans="1:12" ht="67.5" x14ac:dyDescent="0.2">
      <c r="A123" s="904"/>
      <c r="B123" s="904"/>
      <c r="C123" s="904" t="s">
        <v>13</v>
      </c>
      <c r="D123" s="926" t="s">
        <v>14</v>
      </c>
      <c r="E123" s="905">
        <v>8290</v>
      </c>
      <c r="F123" s="905">
        <f>G123-E123</f>
        <v>0</v>
      </c>
      <c r="G123" s="905">
        <v>8290</v>
      </c>
      <c r="H123" s="772">
        <v>4037.23</v>
      </c>
      <c r="I123" s="544">
        <f>H123/G123</f>
        <v>0.48699999999999999</v>
      </c>
      <c r="J123" s="772">
        <v>0</v>
      </c>
      <c r="K123" s="772">
        <v>0</v>
      </c>
      <c r="L123" s="772">
        <v>0</v>
      </c>
    </row>
    <row r="124" spans="1:12" ht="45" x14ac:dyDescent="0.2">
      <c r="A124" s="904"/>
      <c r="B124" s="904"/>
      <c r="C124" s="904" t="s">
        <v>130</v>
      </c>
      <c r="D124" s="926" t="s">
        <v>131</v>
      </c>
      <c r="E124" s="905">
        <v>534564</v>
      </c>
      <c r="F124" s="905">
        <f>G124-E124</f>
        <v>-900</v>
      </c>
      <c r="G124" s="905">
        <v>533664</v>
      </c>
      <c r="H124" s="772">
        <v>266832</v>
      </c>
      <c r="I124" s="544">
        <f>H124/G124</f>
        <v>0.5</v>
      </c>
      <c r="J124" s="772">
        <v>0</v>
      </c>
      <c r="K124" s="772">
        <v>0</v>
      </c>
      <c r="L124" s="772">
        <v>0</v>
      </c>
    </row>
    <row r="125" spans="1:12" ht="45" x14ac:dyDescent="0.2">
      <c r="A125" s="904"/>
      <c r="B125" s="904"/>
      <c r="C125" s="904" t="s">
        <v>140</v>
      </c>
      <c r="D125" s="926" t="s">
        <v>141</v>
      </c>
      <c r="E125" s="905">
        <v>30000</v>
      </c>
      <c r="F125" s="905">
        <f t="shared" si="88"/>
        <v>0</v>
      </c>
      <c r="G125" s="905">
        <v>30000</v>
      </c>
      <c r="H125" s="772">
        <v>0</v>
      </c>
      <c r="I125" s="544">
        <f>H125/G125</f>
        <v>0</v>
      </c>
      <c r="J125" s="772">
        <v>17628.72</v>
      </c>
      <c r="K125" s="772">
        <v>0</v>
      </c>
      <c r="L125" s="772">
        <v>0</v>
      </c>
    </row>
    <row r="126" spans="1:12" ht="15" x14ac:dyDescent="0.2">
      <c r="A126" s="922"/>
      <c r="B126" s="900" t="s">
        <v>142</v>
      </c>
      <c r="C126" s="925"/>
      <c r="D126" s="906" t="s">
        <v>143</v>
      </c>
      <c r="E126" s="890">
        <f>E127+E128</f>
        <v>316000</v>
      </c>
      <c r="F126" s="890">
        <f t="shared" ref="F126" si="89">F127+F128</f>
        <v>0</v>
      </c>
      <c r="G126" s="890">
        <f>G127+G128</f>
        <v>316000</v>
      </c>
      <c r="H126" s="895">
        <f t="shared" ref="H126" si="90">H127+H128</f>
        <v>63735</v>
      </c>
      <c r="I126" s="907">
        <f t="shared" si="84"/>
        <v>0.20169303797468355</v>
      </c>
      <c r="J126" s="895">
        <f t="shared" ref="J126" si="91">J127+J128</f>
        <v>50</v>
      </c>
      <c r="K126" s="895">
        <f>K127+K128</f>
        <v>50</v>
      </c>
      <c r="L126" s="895">
        <f t="shared" ref="L126" si="92">L127+L128</f>
        <v>0</v>
      </c>
    </row>
    <row r="127" spans="1:12" x14ac:dyDescent="0.2">
      <c r="A127" s="904"/>
      <c r="B127" s="904"/>
      <c r="C127" s="904" t="s">
        <v>64</v>
      </c>
      <c r="D127" s="926" t="s">
        <v>65</v>
      </c>
      <c r="E127" s="905">
        <v>298000</v>
      </c>
      <c r="F127" s="905">
        <f>G127-E127</f>
        <v>0</v>
      </c>
      <c r="G127" s="905">
        <v>298000</v>
      </c>
      <c r="H127" s="772">
        <v>54735</v>
      </c>
      <c r="I127" s="544">
        <f t="shared" si="84"/>
        <v>0.1836744966442953</v>
      </c>
      <c r="J127" s="772">
        <v>50</v>
      </c>
      <c r="K127" s="772">
        <v>50</v>
      </c>
      <c r="L127" s="772">
        <v>0</v>
      </c>
    </row>
    <row r="128" spans="1:12" ht="67.5" x14ac:dyDescent="0.2">
      <c r="A128" s="904"/>
      <c r="B128" s="904"/>
      <c r="C128" s="904" t="s">
        <v>144</v>
      </c>
      <c r="D128" s="926" t="s">
        <v>815</v>
      </c>
      <c r="E128" s="905">
        <v>18000</v>
      </c>
      <c r="F128" s="905">
        <f>G128-E128</f>
        <v>0</v>
      </c>
      <c r="G128" s="905" t="s">
        <v>145</v>
      </c>
      <c r="H128" s="772">
        <v>9000</v>
      </c>
      <c r="I128" s="544">
        <f>H128/G128</f>
        <v>0.5</v>
      </c>
      <c r="J128" s="772">
        <v>0</v>
      </c>
      <c r="K128" s="772">
        <v>0</v>
      </c>
      <c r="L128" s="772">
        <v>0</v>
      </c>
    </row>
    <row r="129" spans="1:12" ht="45" x14ac:dyDescent="0.2">
      <c r="A129" s="922"/>
      <c r="B129" s="900" t="s">
        <v>146</v>
      </c>
      <c r="C129" s="925"/>
      <c r="D129" s="906" t="s">
        <v>147</v>
      </c>
      <c r="E129" s="890" t="str">
        <f>E130</f>
        <v>0,00</v>
      </c>
      <c r="F129" s="890">
        <f t="shared" ref="F129:G129" si="93">F130</f>
        <v>194204.05</v>
      </c>
      <c r="G129" s="890">
        <f t="shared" si="93"/>
        <v>194204.05</v>
      </c>
      <c r="H129" s="895">
        <f t="shared" ref="H129" si="94">H130</f>
        <v>194204.05</v>
      </c>
      <c r="I129" s="907">
        <f t="shared" ref="I129:I168" si="95">H129/G129</f>
        <v>1</v>
      </c>
      <c r="J129" s="895">
        <f t="shared" ref="J129" si="96">J130</f>
        <v>0</v>
      </c>
      <c r="K129" s="895">
        <f t="shared" ref="K129" si="97">K130</f>
        <v>0</v>
      </c>
      <c r="L129" s="895">
        <f t="shared" ref="L129" si="98">L130</f>
        <v>0</v>
      </c>
    </row>
    <row r="130" spans="1:12" ht="67.5" x14ac:dyDescent="0.2">
      <c r="A130" s="904"/>
      <c r="B130" s="904"/>
      <c r="C130" s="904" t="s">
        <v>16</v>
      </c>
      <c r="D130" s="926" t="s">
        <v>17</v>
      </c>
      <c r="E130" s="905" t="s">
        <v>7</v>
      </c>
      <c r="F130" s="905">
        <f>G130-E130</f>
        <v>194204.05</v>
      </c>
      <c r="G130" s="905">
        <v>194204.05</v>
      </c>
      <c r="H130" s="772">
        <v>194204.05</v>
      </c>
      <c r="I130" s="544">
        <f>H130/G130</f>
        <v>1</v>
      </c>
      <c r="J130" s="772">
        <v>0</v>
      </c>
      <c r="K130" s="772">
        <v>0</v>
      </c>
      <c r="L130" s="772">
        <v>0</v>
      </c>
    </row>
    <row r="131" spans="1:12" x14ac:dyDescent="0.2">
      <c r="A131" s="902" t="s">
        <v>366</v>
      </c>
      <c r="B131" s="902"/>
      <c r="C131" s="902"/>
      <c r="D131" s="923" t="s">
        <v>367</v>
      </c>
      <c r="E131" s="891">
        <f>E132</f>
        <v>0</v>
      </c>
      <c r="F131" s="891">
        <f t="shared" ref="F131:H131" si="99">F132</f>
        <v>5000</v>
      </c>
      <c r="G131" s="891">
        <f t="shared" si="99"/>
        <v>5000</v>
      </c>
      <c r="H131" s="891">
        <f t="shared" si="99"/>
        <v>5000</v>
      </c>
      <c r="I131" s="931">
        <f>I132</f>
        <v>1</v>
      </c>
      <c r="J131" s="891">
        <f>J132</f>
        <v>0</v>
      </c>
      <c r="K131" s="891">
        <f>K132</f>
        <v>0</v>
      </c>
      <c r="L131" s="891">
        <f>L132</f>
        <v>0</v>
      </c>
    </row>
    <row r="132" spans="1:12" x14ac:dyDescent="0.2">
      <c r="A132" s="904"/>
      <c r="B132" s="900" t="s">
        <v>377</v>
      </c>
      <c r="C132" s="900"/>
      <c r="D132" s="906"/>
      <c r="E132" s="890">
        <f>E133</f>
        <v>0</v>
      </c>
      <c r="F132" s="890">
        <f t="shared" ref="F132:H132" si="100">F133</f>
        <v>5000</v>
      </c>
      <c r="G132" s="890">
        <f t="shared" si="100"/>
        <v>5000</v>
      </c>
      <c r="H132" s="890">
        <f t="shared" si="100"/>
        <v>5000</v>
      </c>
      <c r="I132" s="907">
        <f>I133</f>
        <v>1</v>
      </c>
      <c r="J132" s="907">
        <f t="shared" ref="J132:L132" si="101">J133</f>
        <v>0</v>
      </c>
      <c r="K132" s="907">
        <f t="shared" si="101"/>
        <v>0</v>
      </c>
      <c r="L132" s="907">
        <f t="shared" si="101"/>
        <v>0</v>
      </c>
    </row>
    <row r="133" spans="1:12" ht="67.5" x14ac:dyDescent="0.2">
      <c r="A133" s="904"/>
      <c r="B133" s="903"/>
      <c r="C133" s="903" t="s">
        <v>16</v>
      </c>
      <c r="D133" s="926" t="s">
        <v>17</v>
      </c>
      <c r="E133" s="893">
        <v>0</v>
      </c>
      <c r="F133" s="893">
        <f>G133-E133</f>
        <v>5000</v>
      </c>
      <c r="G133" s="893">
        <v>5000</v>
      </c>
      <c r="H133" s="893">
        <v>5000</v>
      </c>
      <c r="I133" s="909">
        <f>H133/G133</f>
        <v>1</v>
      </c>
      <c r="J133" s="898">
        <v>0</v>
      </c>
      <c r="K133" s="898">
        <v>0</v>
      </c>
      <c r="L133" s="898">
        <v>0</v>
      </c>
    </row>
    <row r="134" spans="1:12" x14ac:dyDescent="0.2">
      <c r="A134" s="902" t="s">
        <v>151</v>
      </c>
      <c r="B134" s="902"/>
      <c r="C134" s="902"/>
      <c r="D134" s="923" t="s">
        <v>152</v>
      </c>
      <c r="E134" s="891">
        <f>E135+E137+E140+E143+E146+E148+E151+E155+E159+E161</f>
        <v>1905898.9</v>
      </c>
      <c r="F134" s="891">
        <f>F135+F137+F140+F143+F146+F148+F151+F155+F159+F161</f>
        <v>81134.289999999994</v>
      </c>
      <c r="G134" s="891">
        <f>G135+G137+G140+G143+G146+G148+G151+G155+G159+G161</f>
        <v>1987033.19</v>
      </c>
      <c r="H134" s="891">
        <f>H135+H137+H140+H143+H146+H148+H151+H155+H159+H161</f>
        <v>1024702.1299999999</v>
      </c>
      <c r="I134" s="933">
        <f>H134/G134</f>
        <v>0.5156945214387687</v>
      </c>
      <c r="J134" s="894">
        <f>J135+J137+J140+J143+J146+J148+J151+J155+J159+J161</f>
        <v>23979.02</v>
      </c>
      <c r="K134" s="894">
        <f>K135+K137+K140+K143+K146+K148+K151+K155+K159+K161</f>
        <v>17583.28</v>
      </c>
      <c r="L134" s="894">
        <f>L135+L137+L140+L143+L146+L148+L151+L155+L159+L161</f>
        <v>0</v>
      </c>
    </row>
    <row r="135" spans="1:12" x14ac:dyDescent="0.2">
      <c r="A135" s="911"/>
      <c r="B135" s="900" t="s">
        <v>379</v>
      </c>
      <c r="C135" s="921"/>
      <c r="D135" s="906" t="s">
        <v>679</v>
      </c>
      <c r="E135" s="890">
        <f>E136</f>
        <v>0</v>
      </c>
      <c r="F135" s="890">
        <f t="shared" ref="F135:L135" si="102">F136</f>
        <v>0</v>
      </c>
      <c r="G135" s="890">
        <f t="shared" si="102"/>
        <v>0</v>
      </c>
      <c r="H135" s="890">
        <f t="shared" si="102"/>
        <v>909.18</v>
      </c>
      <c r="I135" s="890">
        <f>I136</f>
        <v>0</v>
      </c>
      <c r="J135" s="890">
        <f t="shared" si="102"/>
        <v>3202.24</v>
      </c>
      <c r="K135" s="890">
        <f t="shared" si="102"/>
        <v>3202.24</v>
      </c>
      <c r="L135" s="890">
        <f t="shared" si="102"/>
        <v>0</v>
      </c>
    </row>
    <row r="136" spans="1:12" ht="22.5" x14ac:dyDescent="0.2">
      <c r="A136" s="914"/>
      <c r="B136" s="903"/>
      <c r="C136" s="946" t="s">
        <v>120</v>
      </c>
      <c r="D136" s="908" t="s">
        <v>121</v>
      </c>
      <c r="E136" s="893">
        <v>0</v>
      </c>
      <c r="F136" s="893">
        <f>G136-E136</f>
        <v>0</v>
      </c>
      <c r="G136" s="893">
        <v>0</v>
      </c>
      <c r="H136" s="775">
        <v>909.18</v>
      </c>
      <c r="I136" s="909">
        <v>0</v>
      </c>
      <c r="J136" s="775">
        <v>3202.24</v>
      </c>
      <c r="K136" s="775">
        <v>3202.24</v>
      </c>
      <c r="L136" s="775">
        <v>0</v>
      </c>
    </row>
    <row r="137" spans="1:12" ht="15" x14ac:dyDescent="0.2">
      <c r="A137" s="914"/>
      <c r="B137" s="900" t="s">
        <v>153</v>
      </c>
      <c r="C137" s="925"/>
      <c r="D137" s="906" t="s">
        <v>154</v>
      </c>
      <c r="E137" s="890">
        <f>E138+E139</f>
        <v>700299</v>
      </c>
      <c r="F137" s="890">
        <f t="shared" ref="F137:H137" si="103">F138+F139</f>
        <v>-10340</v>
      </c>
      <c r="G137" s="890">
        <f t="shared" si="103"/>
        <v>689959</v>
      </c>
      <c r="H137" s="890">
        <f t="shared" si="103"/>
        <v>310344.21999999997</v>
      </c>
      <c r="I137" s="907">
        <f>H137/G137</f>
        <v>0.44980095918742996</v>
      </c>
      <c r="J137" s="895">
        <f>J138+J139</f>
        <v>55.39</v>
      </c>
      <c r="K137" s="895">
        <f t="shared" ref="K137:L137" si="104">K138+K139</f>
        <v>0</v>
      </c>
      <c r="L137" s="895">
        <f t="shared" si="104"/>
        <v>0</v>
      </c>
    </row>
    <row r="138" spans="1:12" ht="67.5" x14ac:dyDescent="0.2">
      <c r="A138" s="922"/>
      <c r="B138" s="904"/>
      <c r="C138" s="904" t="s">
        <v>16</v>
      </c>
      <c r="D138" s="926" t="s">
        <v>17</v>
      </c>
      <c r="E138" s="905">
        <v>700299</v>
      </c>
      <c r="F138" s="905">
        <f>G138-E138</f>
        <v>-10340</v>
      </c>
      <c r="G138" s="905">
        <v>689959</v>
      </c>
      <c r="H138" s="772">
        <v>310192.5</v>
      </c>
      <c r="I138" s="544">
        <f>H138/G138</f>
        <v>0.44958106206310811</v>
      </c>
      <c r="J138" s="772">
        <v>0</v>
      </c>
      <c r="K138" s="772">
        <v>0</v>
      </c>
      <c r="L138" s="772">
        <v>0</v>
      </c>
    </row>
    <row r="139" spans="1:12" ht="45" x14ac:dyDescent="0.2">
      <c r="A139" s="922"/>
      <c r="B139" s="904"/>
      <c r="C139" s="904" t="s">
        <v>170</v>
      </c>
      <c r="D139" s="926" t="s">
        <v>171</v>
      </c>
      <c r="E139" s="905">
        <v>0</v>
      </c>
      <c r="F139" s="905">
        <f>G139-E139</f>
        <v>0</v>
      </c>
      <c r="G139" s="905">
        <v>0</v>
      </c>
      <c r="H139" s="772">
        <v>151.72</v>
      </c>
      <c r="I139" s="544">
        <v>0</v>
      </c>
      <c r="J139" s="772">
        <v>55.39</v>
      </c>
      <c r="K139" s="772">
        <v>0</v>
      </c>
      <c r="L139" s="772">
        <v>0</v>
      </c>
    </row>
    <row r="140" spans="1:12" ht="67.5" x14ac:dyDescent="0.2">
      <c r="A140" s="904"/>
      <c r="B140" s="900" t="s">
        <v>155</v>
      </c>
      <c r="C140" s="925"/>
      <c r="D140" s="906" t="s">
        <v>156</v>
      </c>
      <c r="E140" s="890">
        <f>E142+E141</f>
        <v>53033</v>
      </c>
      <c r="F140" s="890">
        <f t="shared" ref="F140:H140" si="105">F142+F141</f>
        <v>500</v>
      </c>
      <c r="G140" s="890">
        <f t="shared" si="105"/>
        <v>53533</v>
      </c>
      <c r="H140" s="890">
        <f t="shared" si="105"/>
        <v>26964.400000000001</v>
      </c>
      <c r="I140" s="907">
        <f>H140/G140</f>
        <v>0.50369678516055516</v>
      </c>
      <c r="J140" s="895">
        <f>J142+J141</f>
        <v>0</v>
      </c>
      <c r="K140" s="895">
        <f t="shared" ref="K140:L140" si="106">K142+K141</f>
        <v>0</v>
      </c>
      <c r="L140" s="895">
        <f t="shared" si="106"/>
        <v>0</v>
      </c>
    </row>
    <row r="141" spans="1:12" ht="22.5" x14ac:dyDescent="0.2">
      <c r="A141" s="904"/>
      <c r="B141" s="903"/>
      <c r="C141" s="910" t="s">
        <v>120</v>
      </c>
      <c r="D141" s="945" t="s">
        <v>121</v>
      </c>
      <c r="E141" s="775">
        <v>250</v>
      </c>
      <c r="F141" s="775">
        <f>G141-E141</f>
        <v>500</v>
      </c>
      <c r="G141" s="775">
        <v>750</v>
      </c>
      <c r="H141" s="775">
        <v>464.4</v>
      </c>
      <c r="I141" s="909">
        <f>H141/G141</f>
        <v>0.61919999999999997</v>
      </c>
      <c r="J141" s="775">
        <v>0</v>
      </c>
      <c r="K141" s="775">
        <v>0</v>
      </c>
      <c r="L141" s="775">
        <v>0</v>
      </c>
    </row>
    <row r="142" spans="1:12" ht="45" x14ac:dyDescent="0.2">
      <c r="A142" s="904"/>
      <c r="B142" s="904"/>
      <c r="C142" s="904" t="s">
        <v>130</v>
      </c>
      <c r="D142" s="926" t="s">
        <v>131</v>
      </c>
      <c r="E142" s="905">
        <v>52783</v>
      </c>
      <c r="F142" s="905">
        <f>G142-E142</f>
        <v>0</v>
      </c>
      <c r="G142" s="905">
        <v>52783</v>
      </c>
      <c r="H142" s="772">
        <v>26500</v>
      </c>
      <c r="I142" s="544">
        <f>H142/G142</f>
        <v>0.50205558607885115</v>
      </c>
      <c r="J142" s="772">
        <v>0</v>
      </c>
      <c r="K142" s="772">
        <v>0</v>
      </c>
      <c r="L142" s="772">
        <v>0</v>
      </c>
    </row>
    <row r="143" spans="1:12" ht="33.75" x14ac:dyDescent="0.2">
      <c r="A143" s="904"/>
      <c r="B143" s="900" t="s">
        <v>159</v>
      </c>
      <c r="C143" s="925"/>
      <c r="D143" s="906" t="s">
        <v>160</v>
      </c>
      <c r="E143" s="890">
        <f>E145+E144</f>
        <v>85440</v>
      </c>
      <c r="F143" s="890">
        <f>F145+F144</f>
        <v>0</v>
      </c>
      <c r="G143" s="890">
        <f t="shared" ref="G143" si="107">G145+G144</f>
        <v>85440</v>
      </c>
      <c r="H143" s="890">
        <f>H145+H144</f>
        <v>59656.800000000003</v>
      </c>
      <c r="I143" s="907">
        <f>H143/G143</f>
        <v>0.69823033707865167</v>
      </c>
      <c r="J143" s="895">
        <f>J145+J144</f>
        <v>12650.24</v>
      </c>
      <c r="K143" s="895">
        <f>K145+K144</f>
        <v>12650.24</v>
      </c>
      <c r="L143" s="895">
        <f t="shared" ref="L143" si="108">L145+L144</f>
        <v>0</v>
      </c>
    </row>
    <row r="144" spans="1:12" ht="22.5" x14ac:dyDescent="0.2">
      <c r="A144" s="904"/>
      <c r="B144" s="903"/>
      <c r="C144" s="910" t="s">
        <v>120</v>
      </c>
      <c r="D144" s="945" t="s">
        <v>121</v>
      </c>
      <c r="E144" s="775">
        <v>0</v>
      </c>
      <c r="F144" s="775">
        <f>G144-E144</f>
        <v>0</v>
      </c>
      <c r="G144" s="775">
        <v>0</v>
      </c>
      <c r="H144" s="775">
        <v>2656.8</v>
      </c>
      <c r="I144" s="909">
        <v>0</v>
      </c>
      <c r="J144" s="775">
        <v>12650.24</v>
      </c>
      <c r="K144" s="775">
        <v>12650.24</v>
      </c>
      <c r="L144" s="775">
        <v>0</v>
      </c>
    </row>
    <row r="145" spans="1:12" ht="45" x14ac:dyDescent="0.2">
      <c r="A145" s="922"/>
      <c r="B145" s="904"/>
      <c r="C145" s="904" t="s">
        <v>130</v>
      </c>
      <c r="D145" s="926" t="s">
        <v>131</v>
      </c>
      <c r="E145" s="905">
        <v>85440</v>
      </c>
      <c r="F145" s="905">
        <f>G145-E145</f>
        <v>0</v>
      </c>
      <c r="G145" s="905">
        <v>85440</v>
      </c>
      <c r="H145" s="772">
        <v>57000</v>
      </c>
      <c r="I145" s="544">
        <f>H145/G145</f>
        <v>0.6671348314606742</v>
      </c>
      <c r="J145" s="772">
        <v>0</v>
      </c>
      <c r="K145" s="772">
        <v>0</v>
      </c>
      <c r="L145" s="772">
        <v>0</v>
      </c>
    </row>
    <row r="146" spans="1:12" ht="15" x14ac:dyDescent="0.2">
      <c r="A146" s="904"/>
      <c r="B146" s="900" t="s">
        <v>161</v>
      </c>
      <c r="C146" s="925"/>
      <c r="D146" s="906" t="s">
        <v>162</v>
      </c>
      <c r="E146" s="890">
        <f>E147</f>
        <v>0</v>
      </c>
      <c r="F146" s="890">
        <f t="shared" ref="F146:G146" si="109">F147</f>
        <v>10000</v>
      </c>
      <c r="G146" s="890">
        <f t="shared" si="109"/>
        <v>10000</v>
      </c>
      <c r="H146" s="895">
        <f t="shared" ref="H146" si="110">H147</f>
        <v>6900</v>
      </c>
      <c r="I146" s="907">
        <f>H146/G146</f>
        <v>0.69</v>
      </c>
      <c r="J146" s="895">
        <f t="shared" ref="J146" si="111">J147</f>
        <v>0</v>
      </c>
      <c r="K146" s="895">
        <f t="shared" ref="K146" si="112">K147</f>
        <v>0</v>
      </c>
      <c r="L146" s="895">
        <f t="shared" ref="L146" si="113">L147</f>
        <v>0</v>
      </c>
    </row>
    <row r="147" spans="1:12" ht="67.5" x14ac:dyDescent="0.2">
      <c r="A147" s="922"/>
      <c r="B147" s="904"/>
      <c r="C147" s="904" t="s">
        <v>16</v>
      </c>
      <c r="D147" s="926" t="s">
        <v>17</v>
      </c>
      <c r="E147" s="905">
        <v>0</v>
      </c>
      <c r="F147" s="905">
        <f>G147-E147</f>
        <v>10000</v>
      </c>
      <c r="G147" s="905">
        <v>10000</v>
      </c>
      <c r="H147" s="772">
        <v>6900</v>
      </c>
      <c r="I147" s="544">
        <f>H147/G147</f>
        <v>0.69</v>
      </c>
      <c r="J147" s="772">
        <v>0</v>
      </c>
      <c r="K147" s="772">
        <v>0</v>
      </c>
      <c r="L147" s="772">
        <v>0</v>
      </c>
    </row>
    <row r="148" spans="1:12" ht="15" x14ac:dyDescent="0.2">
      <c r="A148" s="904"/>
      <c r="B148" s="900" t="s">
        <v>163</v>
      </c>
      <c r="C148" s="925"/>
      <c r="D148" s="906" t="s">
        <v>164</v>
      </c>
      <c r="E148" s="890">
        <f>E150+E149</f>
        <v>351530</v>
      </c>
      <c r="F148" s="890">
        <f t="shared" ref="F148:H148" si="114">F150+F149</f>
        <v>-40000</v>
      </c>
      <c r="G148" s="890">
        <f t="shared" si="114"/>
        <v>311530</v>
      </c>
      <c r="H148" s="890">
        <f t="shared" si="114"/>
        <v>210455.5</v>
      </c>
      <c r="I148" s="907">
        <f t="shared" si="95"/>
        <v>0.67555452123391002</v>
      </c>
      <c r="J148" s="895">
        <f>J150+J149</f>
        <v>359.75</v>
      </c>
      <c r="K148" s="895">
        <f>K150+K149</f>
        <v>359.75</v>
      </c>
      <c r="L148" s="895">
        <f>L150+L149</f>
        <v>0</v>
      </c>
    </row>
    <row r="149" spans="1:12" ht="22.5" x14ac:dyDescent="0.2">
      <c r="A149" s="904"/>
      <c r="B149" s="903"/>
      <c r="C149" s="910" t="s">
        <v>120</v>
      </c>
      <c r="D149" s="908" t="s">
        <v>121</v>
      </c>
      <c r="E149" s="893">
        <v>5000</v>
      </c>
      <c r="F149" s="893">
        <f>G149-E149</f>
        <v>0</v>
      </c>
      <c r="G149" s="893">
        <v>5000</v>
      </c>
      <c r="H149" s="775">
        <v>4455.5</v>
      </c>
      <c r="I149" s="909">
        <f>H149/G149</f>
        <v>0.8911</v>
      </c>
      <c r="J149" s="775">
        <v>359.75</v>
      </c>
      <c r="K149" s="775">
        <v>359.75</v>
      </c>
      <c r="L149" s="775">
        <v>0</v>
      </c>
    </row>
    <row r="150" spans="1:12" ht="45" x14ac:dyDescent="0.2">
      <c r="A150" s="922"/>
      <c r="B150" s="904"/>
      <c r="C150" s="904" t="s">
        <v>130</v>
      </c>
      <c r="D150" s="926" t="s">
        <v>131</v>
      </c>
      <c r="E150" s="905">
        <v>346530</v>
      </c>
      <c r="F150" s="905">
        <f>G150-E150</f>
        <v>-40000</v>
      </c>
      <c r="G150" s="905">
        <v>306530</v>
      </c>
      <c r="H150" s="772">
        <v>206000</v>
      </c>
      <c r="I150" s="909">
        <f t="shared" ref="I150" si="115">H150/G150</f>
        <v>0.67203862590937269</v>
      </c>
      <c r="J150" s="772">
        <v>0</v>
      </c>
      <c r="K150" s="772">
        <v>0</v>
      </c>
      <c r="L150" s="772">
        <v>0</v>
      </c>
    </row>
    <row r="151" spans="1:12" ht="15" x14ac:dyDescent="0.2">
      <c r="A151" s="904"/>
      <c r="B151" s="900" t="s">
        <v>165</v>
      </c>
      <c r="C151" s="925"/>
      <c r="D151" s="906" t="s">
        <v>166</v>
      </c>
      <c r="E151" s="890">
        <f>E154+E152+E153</f>
        <v>164386</v>
      </c>
      <c r="F151" s="890">
        <f t="shared" ref="F151:G151" si="116">F154+F152+F153</f>
        <v>0</v>
      </c>
      <c r="G151" s="890">
        <f t="shared" si="116"/>
        <v>164386</v>
      </c>
      <c r="H151" s="890">
        <f>H154+H152+H153</f>
        <v>88696.76</v>
      </c>
      <c r="I151" s="907">
        <f t="shared" si="95"/>
        <v>0.53956395313469518</v>
      </c>
      <c r="J151" s="895">
        <f>J154+J152+J153</f>
        <v>0</v>
      </c>
      <c r="K151" s="895">
        <f t="shared" ref="K151" si="117">K154</f>
        <v>0</v>
      </c>
      <c r="L151" s="895">
        <f t="shared" ref="L151" si="118">L154</f>
        <v>0</v>
      </c>
    </row>
    <row r="152" spans="1:12" ht="22.5" x14ac:dyDescent="0.2">
      <c r="A152" s="904"/>
      <c r="B152" s="903"/>
      <c r="C152" s="910" t="s">
        <v>95</v>
      </c>
      <c r="D152" s="945" t="s">
        <v>96</v>
      </c>
      <c r="E152" s="775">
        <v>0</v>
      </c>
      <c r="F152" s="775">
        <f>G152-E152</f>
        <v>0</v>
      </c>
      <c r="G152" s="775">
        <v>0</v>
      </c>
      <c r="H152" s="775">
        <v>81.2</v>
      </c>
      <c r="I152" s="909">
        <v>0</v>
      </c>
      <c r="J152" s="775">
        <v>0</v>
      </c>
      <c r="K152" s="775">
        <v>0</v>
      </c>
      <c r="L152" s="775">
        <v>0</v>
      </c>
    </row>
    <row r="153" spans="1:12" ht="22.5" x14ac:dyDescent="0.2">
      <c r="A153" s="904"/>
      <c r="B153" s="903"/>
      <c r="C153" s="910" t="s">
        <v>120</v>
      </c>
      <c r="D153" s="945" t="s">
        <v>121</v>
      </c>
      <c r="E153" s="775">
        <v>0</v>
      </c>
      <c r="F153" s="775">
        <f>G153-E153</f>
        <v>0</v>
      </c>
      <c r="G153" s="775">
        <v>0</v>
      </c>
      <c r="H153" s="775">
        <v>100</v>
      </c>
      <c r="I153" s="909">
        <v>0</v>
      </c>
      <c r="J153" s="775">
        <v>0</v>
      </c>
      <c r="K153" s="775">
        <v>0</v>
      </c>
      <c r="L153" s="775">
        <v>0</v>
      </c>
    </row>
    <row r="154" spans="1:12" ht="45" x14ac:dyDescent="0.2">
      <c r="A154" s="904"/>
      <c r="B154" s="903"/>
      <c r="C154" s="947" t="s">
        <v>130</v>
      </c>
      <c r="D154" s="948" t="s">
        <v>131</v>
      </c>
      <c r="E154" s="949">
        <v>164386</v>
      </c>
      <c r="F154" s="949">
        <f>G154-E154</f>
        <v>0</v>
      </c>
      <c r="G154" s="949">
        <v>164386</v>
      </c>
      <c r="H154" s="772">
        <v>88515.56</v>
      </c>
      <c r="I154" s="544">
        <f>H154/G154</f>
        <v>0.53846166948523599</v>
      </c>
      <c r="J154" s="772">
        <v>0</v>
      </c>
      <c r="K154" s="772">
        <v>0</v>
      </c>
      <c r="L154" s="772">
        <v>0</v>
      </c>
    </row>
    <row r="155" spans="1:12" ht="22.5" x14ac:dyDescent="0.2">
      <c r="A155" s="922"/>
      <c r="B155" s="900" t="s">
        <v>167</v>
      </c>
      <c r="C155" s="925"/>
      <c r="D155" s="906" t="s">
        <v>168</v>
      </c>
      <c r="E155" s="890">
        <f>E156+E157+E158</f>
        <v>551210.9</v>
      </c>
      <c r="F155" s="890">
        <f t="shared" ref="F155:H155" si="119">F156+F157+F158</f>
        <v>0</v>
      </c>
      <c r="G155" s="890">
        <f t="shared" si="119"/>
        <v>551210.9</v>
      </c>
      <c r="H155" s="890">
        <f t="shared" si="119"/>
        <v>238459.08</v>
      </c>
      <c r="I155" s="907">
        <f t="shared" si="95"/>
        <v>0.43260951479733073</v>
      </c>
      <c r="J155" s="895">
        <f>J156+J157+J158</f>
        <v>7711.4000000000005</v>
      </c>
      <c r="K155" s="895">
        <f t="shared" ref="K155:L155" si="120">K156+K157+K158</f>
        <v>1371.05</v>
      </c>
      <c r="L155" s="895">
        <f t="shared" si="120"/>
        <v>0</v>
      </c>
    </row>
    <row r="156" spans="1:12" x14ac:dyDescent="0.2">
      <c r="A156" s="904"/>
      <c r="B156" s="911"/>
      <c r="C156" s="904" t="s">
        <v>64</v>
      </c>
      <c r="D156" s="926" t="s">
        <v>65</v>
      </c>
      <c r="E156" s="905">
        <v>55000</v>
      </c>
      <c r="F156" s="905">
        <f>G156-E156</f>
        <v>0</v>
      </c>
      <c r="G156" s="905">
        <v>55000</v>
      </c>
      <c r="H156" s="772">
        <v>24270.5</v>
      </c>
      <c r="I156" s="544">
        <f>H156/G156</f>
        <v>0.44128181818181816</v>
      </c>
      <c r="J156" s="772">
        <v>7275.35</v>
      </c>
      <c r="K156" s="772">
        <v>1216.45</v>
      </c>
      <c r="L156" s="772">
        <v>0</v>
      </c>
    </row>
    <row r="157" spans="1:12" ht="67.5" x14ac:dyDescent="0.2">
      <c r="A157" s="922"/>
      <c r="B157" s="904"/>
      <c r="C157" s="904" t="s">
        <v>16</v>
      </c>
      <c r="D157" s="926" t="s">
        <v>17</v>
      </c>
      <c r="E157" s="905">
        <v>494000</v>
      </c>
      <c r="F157" s="905">
        <f t="shared" ref="F157:F158" si="121">G157-E157</f>
        <v>0</v>
      </c>
      <c r="G157" s="905">
        <v>494000</v>
      </c>
      <c r="H157" s="772">
        <v>213000</v>
      </c>
      <c r="I157" s="544">
        <f>H157/G157</f>
        <v>0.43117408906882593</v>
      </c>
      <c r="J157" s="772">
        <v>0</v>
      </c>
      <c r="K157" s="772">
        <v>0</v>
      </c>
      <c r="L157" s="772">
        <v>0</v>
      </c>
    </row>
    <row r="158" spans="1:12" ht="45" x14ac:dyDescent="0.2">
      <c r="A158" s="904"/>
      <c r="B158" s="904"/>
      <c r="C158" s="904" t="s">
        <v>170</v>
      </c>
      <c r="D158" s="926" t="s">
        <v>171</v>
      </c>
      <c r="E158" s="905">
        <v>2210.9</v>
      </c>
      <c r="F158" s="905">
        <f t="shared" si="121"/>
        <v>0</v>
      </c>
      <c r="G158" s="905">
        <v>2210.9</v>
      </c>
      <c r="H158" s="772">
        <v>1188.58</v>
      </c>
      <c r="I158" s="544">
        <f>H158/G158</f>
        <v>0.53760007236871854</v>
      </c>
      <c r="J158" s="772">
        <v>436.05</v>
      </c>
      <c r="K158" s="772">
        <v>154.6</v>
      </c>
      <c r="L158" s="772">
        <v>0</v>
      </c>
    </row>
    <row r="159" spans="1:12" ht="15" x14ac:dyDescent="0.2">
      <c r="A159" s="904"/>
      <c r="B159" s="900" t="s">
        <v>172</v>
      </c>
      <c r="C159" s="925"/>
      <c r="D159" s="906" t="s">
        <v>173</v>
      </c>
      <c r="E159" s="890">
        <f>E160</f>
        <v>0</v>
      </c>
      <c r="F159" s="890">
        <f t="shared" ref="F159:G159" si="122">F160</f>
        <v>115974.29</v>
      </c>
      <c r="G159" s="890">
        <f t="shared" si="122"/>
        <v>115974.29</v>
      </c>
      <c r="H159" s="895">
        <f t="shared" ref="H159" si="123">H160</f>
        <v>77316.19</v>
      </c>
      <c r="I159" s="907">
        <f t="shared" si="95"/>
        <v>0.66666663792466418</v>
      </c>
      <c r="J159" s="895">
        <f t="shared" ref="J159" si="124">J160</f>
        <v>0</v>
      </c>
      <c r="K159" s="895">
        <f t="shared" ref="K159" si="125">K160</f>
        <v>0</v>
      </c>
      <c r="L159" s="895">
        <f t="shared" ref="L159" si="126">L160</f>
        <v>0</v>
      </c>
    </row>
    <row r="160" spans="1:12" ht="45" x14ac:dyDescent="0.2">
      <c r="A160" s="904"/>
      <c r="B160" s="911"/>
      <c r="C160" s="904" t="s">
        <v>130</v>
      </c>
      <c r="D160" s="926" t="s">
        <v>131</v>
      </c>
      <c r="E160" s="905">
        <v>0</v>
      </c>
      <c r="F160" s="905">
        <f>G160-E160</f>
        <v>115974.29</v>
      </c>
      <c r="G160" s="905">
        <v>115974.29</v>
      </c>
      <c r="H160" s="772">
        <v>77316.19</v>
      </c>
      <c r="I160" s="544">
        <f>H160/G160</f>
        <v>0.66666663792466418</v>
      </c>
      <c r="J160" s="772">
        <v>0</v>
      </c>
      <c r="K160" s="772">
        <v>0</v>
      </c>
      <c r="L160" s="772">
        <v>0</v>
      </c>
    </row>
    <row r="161" spans="1:13" x14ac:dyDescent="0.2">
      <c r="A161" s="904"/>
      <c r="B161" s="912">
        <v>85295</v>
      </c>
      <c r="C161" s="900"/>
      <c r="D161" s="906" t="s">
        <v>745</v>
      </c>
      <c r="E161" s="890">
        <f>E162</f>
        <v>0</v>
      </c>
      <c r="F161" s="890">
        <f t="shared" ref="F161:L161" si="127">F162</f>
        <v>5000</v>
      </c>
      <c r="G161" s="890">
        <f t="shared" si="127"/>
        <v>5000</v>
      </c>
      <c r="H161" s="890">
        <f t="shared" si="127"/>
        <v>5000</v>
      </c>
      <c r="I161" s="934">
        <f>I162</f>
        <v>1</v>
      </c>
      <c r="J161" s="890">
        <f t="shared" si="127"/>
        <v>0</v>
      </c>
      <c r="K161" s="890">
        <f t="shared" si="127"/>
        <v>0</v>
      </c>
      <c r="L161" s="890">
        <f t="shared" si="127"/>
        <v>0</v>
      </c>
    </row>
    <row r="162" spans="1:13" ht="45" x14ac:dyDescent="0.2">
      <c r="A162" s="904"/>
      <c r="B162" s="911"/>
      <c r="C162" s="904" t="s">
        <v>130</v>
      </c>
      <c r="D162" s="926" t="s">
        <v>131</v>
      </c>
      <c r="E162" s="905">
        <v>0</v>
      </c>
      <c r="F162" s="905">
        <f>G162-E162</f>
        <v>5000</v>
      </c>
      <c r="G162" s="905">
        <v>5000</v>
      </c>
      <c r="H162" s="772">
        <v>5000</v>
      </c>
      <c r="I162" s="544">
        <f>H162/G162</f>
        <v>1</v>
      </c>
      <c r="J162" s="772">
        <v>0</v>
      </c>
      <c r="K162" s="772">
        <v>0</v>
      </c>
      <c r="L162" s="772">
        <v>0</v>
      </c>
    </row>
    <row r="163" spans="1:13" ht="22.5" x14ac:dyDescent="0.2">
      <c r="A163" s="902" t="s">
        <v>174</v>
      </c>
      <c r="B163" s="902"/>
      <c r="C163" s="902"/>
      <c r="D163" s="923" t="s">
        <v>175</v>
      </c>
      <c r="E163" s="891">
        <f>E164</f>
        <v>0</v>
      </c>
      <c r="F163" s="891">
        <f t="shared" ref="F163:H164" si="128">F164</f>
        <v>0</v>
      </c>
      <c r="G163" s="891">
        <f t="shared" si="128"/>
        <v>0</v>
      </c>
      <c r="H163" s="894">
        <f>H164</f>
        <v>227.36</v>
      </c>
      <c r="I163" s="933">
        <v>0</v>
      </c>
      <c r="J163" s="894">
        <f>J164</f>
        <v>0</v>
      </c>
      <c r="K163" s="894">
        <f t="shared" ref="K163" si="129">K164</f>
        <v>0</v>
      </c>
      <c r="L163" s="894">
        <f t="shared" ref="L163" si="130">L164</f>
        <v>0</v>
      </c>
    </row>
    <row r="164" spans="1:13" ht="15" x14ac:dyDescent="0.2">
      <c r="A164" s="904"/>
      <c r="B164" s="900" t="s">
        <v>176</v>
      </c>
      <c r="C164" s="925"/>
      <c r="D164" s="906" t="s">
        <v>12</v>
      </c>
      <c r="E164" s="890">
        <f>E165</f>
        <v>0</v>
      </c>
      <c r="F164" s="890">
        <f t="shared" si="128"/>
        <v>0</v>
      </c>
      <c r="G164" s="890">
        <f t="shared" si="128"/>
        <v>0</v>
      </c>
      <c r="H164" s="890">
        <f t="shared" si="128"/>
        <v>227.36</v>
      </c>
      <c r="I164" s="907">
        <v>0</v>
      </c>
      <c r="J164" s="895">
        <f>+J165</f>
        <v>0</v>
      </c>
      <c r="K164" s="895">
        <f t="shared" ref="K164:L164" si="131">+K165</f>
        <v>0</v>
      </c>
      <c r="L164" s="895">
        <f t="shared" si="131"/>
        <v>0</v>
      </c>
    </row>
    <row r="165" spans="1:13" ht="22.5" x14ac:dyDescent="0.2">
      <c r="A165" s="904"/>
      <c r="B165" s="903"/>
      <c r="C165" s="910" t="s">
        <v>120</v>
      </c>
      <c r="D165" s="945" t="s">
        <v>121</v>
      </c>
      <c r="E165" s="893">
        <v>0</v>
      </c>
      <c r="F165" s="893">
        <f>G165-E165</f>
        <v>0</v>
      </c>
      <c r="G165" s="893">
        <v>0</v>
      </c>
      <c r="H165" s="775">
        <v>227.36</v>
      </c>
      <c r="I165" s="909">
        <v>0</v>
      </c>
      <c r="J165" s="775">
        <v>0</v>
      </c>
      <c r="K165" s="775">
        <v>0</v>
      </c>
      <c r="L165" s="775">
        <v>0</v>
      </c>
    </row>
    <row r="166" spans="1:13" x14ac:dyDescent="0.2">
      <c r="A166" s="902" t="s">
        <v>177</v>
      </c>
      <c r="B166" s="902"/>
      <c r="C166" s="902"/>
      <c r="D166" s="923" t="s">
        <v>178</v>
      </c>
      <c r="E166" s="891">
        <f>E167</f>
        <v>0</v>
      </c>
      <c r="F166" s="891">
        <f>F167</f>
        <v>147512</v>
      </c>
      <c r="G166" s="891">
        <f t="shared" ref="G166" si="132">G167</f>
        <v>147512</v>
      </c>
      <c r="H166" s="894">
        <f t="shared" ref="H166:H167" si="133">H167</f>
        <v>147512</v>
      </c>
      <c r="I166" s="933">
        <f t="shared" si="95"/>
        <v>1</v>
      </c>
      <c r="J166" s="894">
        <f t="shared" ref="J166:J167" si="134">J167</f>
        <v>0</v>
      </c>
      <c r="K166" s="894">
        <f t="shared" ref="K166:K167" si="135">K167</f>
        <v>0</v>
      </c>
      <c r="L166" s="894">
        <f t="shared" ref="L166:L167" si="136">L167</f>
        <v>0</v>
      </c>
    </row>
    <row r="167" spans="1:13" ht="22.5" x14ac:dyDescent="0.2">
      <c r="A167" s="904"/>
      <c r="B167" s="900" t="s">
        <v>179</v>
      </c>
      <c r="C167" s="925"/>
      <c r="D167" s="906" t="s">
        <v>180</v>
      </c>
      <c r="E167" s="890">
        <f>E168</f>
        <v>0</v>
      </c>
      <c r="F167" s="890">
        <f t="shared" ref="F167:G167" si="137">F168</f>
        <v>147512</v>
      </c>
      <c r="G167" s="890">
        <f t="shared" si="137"/>
        <v>147512</v>
      </c>
      <c r="H167" s="895">
        <f t="shared" si="133"/>
        <v>147512</v>
      </c>
      <c r="I167" s="907">
        <f>H167/G167</f>
        <v>1</v>
      </c>
      <c r="J167" s="895">
        <f t="shared" si="134"/>
        <v>0</v>
      </c>
      <c r="K167" s="895">
        <f t="shared" si="135"/>
        <v>0</v>
      </c>
      <c r="L167" s="895">
        <f t="shared" si="136"/>
        <v>0</v>
      </c>
    </row>
    <row r="168" spans="1:13" ht="45" x14ac:dyDescent="0.2">
      <c r="A168" s="911"/>
      <c r="B168" s="911"/>
      <c r="C168" s="904" t="s">
        <v>130</v>
      </c>
      <c r="D168" s="926" t="s">
        <v>131</v>
      </c>
      <c r="E168" s="905">
        <v>0</v>
      </c>
      <c r="F168" s="905">
        <f>G168-E168</f>
        <v>147512</v>
      </c>
      <c r="G168" s="905">
        <v>147512</v>
      </c>
      <c r="H168" s="772">
        <v>147512</v>
      </c>
      <c r="I168" s="544">
        <f t="shared" si="95"/>
        <v>1</v>
      </c>
      <c r="J168" s="772">
        <v>0</v>
      </c>
      <c r="K168" s="772">
        <v>0</v>
      </c>
      <c r="L168" s="772">
        <v>0</v>
      </c>
    </row>
    <row r="169" spans="1:13" x14ac:dyDescent="0.2">
      <c r="A169" s="902" t="s">
        <v>181</v>
      </c>
      <c r="B169" s="902"/>
      <c r="C169" s="902"/>
      <c r="D169" s="923" t="s">
        <v>182</v>
      </c>
      <c r="E169" s="891">
        <f>E170+E174+E179+E182+E184</f>
        <v>25485672.199999999</v>
      </c>
      <c r="F169" s="891">
        <f>F170+F174+F179+F182+F184</f>
        <v>1011517</v>
      </c>
      <c r="G169" s="891">
        <f>G170+G174+G179+G182+G184</f>
        <v>26497189.199999999</v>
      </c>
      <c r="H169" s="891">
        <f>H170+H174+H179+H182+H184</f>
        <v>14985410.560000001</v>
      </c>
      <c r="I169" s="933">
        <f t="shared" ref="I169:I174" si="138">H169/G169</f>
        <v>0.56554717735872151</v>
      </c>
      <c r="J169" s="894">
        <f>J170+J174+J179+J182+J184</f>
        <v>3553349.75</v>
      </c>
      <c r="K169" s="894">
        <f>K170+K174+K179+K182+K184</f>
        <v>3546179.25</v>
      </c>
      <c r="L169" s="894">
        <f>L170+L174+L179+L182+L184</f>
        <v>0</v>
      </c>
    </row>
    <row r="170" spans="1:13" ht="15" x14ac:dyDescent="0.2">
      <c r="A170" s="904"/>
      <c r="B170" s="900" t="s">
        <v>183</v>
      </c>
      <c r="C170" s="925"/>
      <c r="D170" s="906" t="s">
        <v>184</v>
      </c>
      <c r="E170" s="890">
        <f>SUM(E171:E173)</f>
        <v>17756550</v>
      </c>
      <c r="F170" s="890">
        <f>SUM(F171:F173)</f>
        <v>307287</v>
      </c>
      <c r="G170" s="890">
        <f>SUM(G171:G173)</f>
        <v>18063837</v>
      </c>
      <c r="H170" s="890">
        <f>SUM(H171:H173)</f>
        <v>10799458.880000001</v>
      </c>
      <c r="I170" s="907">
        <f t="shared" si="138"/>
        <v>0.59784966394459826</v>
      </c>
      <c r="J170" s="895">
        <f>SUM(J171:J173)</f>
        <v>7800</v>
      </c>
      <c r="K170" s="895">
        <f>SUM(K171:K173)</f>
        <v>4500</v>
      </c>
      <c r="L170" s="895">
        <f>SUM(L171:L173)</f>
        <v>0</v>
      </c>
      <c r="M170" s="777"/>
    </row>
    <row r="171" spans="1:13" x14ac:dyDescent="0.2">
      <c r="A171" s="911"/>
      <c r="B171" s="911"/>
      <c r="C171" s="904" t="s">
        <v>118</v>
      </c>
      <c r="D171" s="926" t="s">
        <v>119</v>
      </c>
      <c r="E171" s="905">
        <v>4000</v>
      </c>
      <c r="F171" s="905">
        <f>G171-E171</f>
        <v>0</v>
      </c>
      <c r="G171" s="905">
        <v>4000</v>
      </c>
      <c r="H171" s="772">
        <v>837.08</v>
      </c>
      <c r="I171" s="544">
        <f>H171/G171</f>
        <v>0.20927000000000001</v>
      </c>
      <c r="J171" s="772">
        <v>0</v>
      </c>
      <c r="K171" s="772">
        <v>0</v>
      </c>
      <c r="L171" s="772">
        <v>0</v>
      </c>
    </row>
    <row r="172" spans="1:13" ht="22.5" x14ac:dyDescent="0.2">
      <c r="A172" s="911"/>
      <c r="B172" s="911"/>
      <c r="C172" s="904" t="s">
        <v>120</v>
      </c>
      <c r="D172" s="926" t="s">
        <v>121</v>
      </c>
      <c r="E172" s="905">
        <v>40000</v>
      </c>
      <c r="F172" s="905">
        <f>G172-E172</f>
        <v>0</v>
      </c>
      <c r="G172" s="905">
        <v>40000</v>
      </c>
      <c r="H172" s="772">
        <v>6890.8</v>
      </c>
      <c r="I172" s="544">
        <f>H172/G172</f>
        <v>0.17227000000000001</v>
      </c>
      <c r="J172" s="772">
        <v>7800</v>
      </c>
      <c r="K172" s="772">
        <v>4500</v>
      </c>
      <c r="L172" s="772">
        <v>0</v>
      </c>
    </row>
    <row r="173" spans="1:13" ht="90" x14ac:dyDescent="0.2">
      <c r="A173" s="922"/>
      <c r="B173" s="904"/>
      <c r="C173" s="904" t="s">
        <v>185</v>
      </c>
      <c r="D173" s="926" t="s">
        <v>186</v>
      </c>
      <c r="E173" s="905">
        <v>17712550</v>
      </c>
      <c r="F173" s="905">
        <f t="shared" ref="F173" si="139">G173-E173</f>
        <v>307287</v>
      </c>
      <c r="G173" s="905">
        <v>18019837</v>
      </c>
      <c r="H173" s="772">
        <v>10791731</v>
      </c>
      <c r="I173" s="544">
        <f>H173/G173</f>
        <v>0.59888061140619642</v>
      </c>
      <c r="J173" s="772">
        <v>0</v>
      </c>
      <c r="K173" s="772">
        <v>0</v>
      </c>
      <c r="L173" s="772">
        <v>0</v>
      </c>
    </row>
    <row r="174" spans="1:13" ht="56.25" x14ac:dyDescent="0.2">
      <c r="A174" s="904"/>
      <c r="B174" s="900" t="s">
        <v>187</v>
      </c>
      <c r="C174" s="925"/>
      <c r="D174" s="906" t="s">
        <v>188</v>
      </c>
      <c r="E174" s="890">
        <f>SUM(E175:E178)</f>
        <v>7668195.2000000002</v>
      </c>
      <c r="F174" s="890">
        <f>SUM(F175:F178)</f>
        <v>0</v>
      </c>
      <c r="G174" s="890">
        <f>SUM(G175:G178)</f>
        <v>7668195.2000000002</v>
      </c>
      <c r="H174" s="890">
        <f>SUM(H175:H178)</f>
        <v>4139870.49</v>
      </c>
      <c r="I174" s="907">
        <f t="shared" si="138"/>
        <v>0.53987547030623317</v>
      </c>
      <c r="J174" s="895">
        <f>SUM(J175:J178)</f>
        <v>3545549.75</v>
      </c>
      <c r="K174" s="895">
        <f>SUM(K175:K178)</f>
        <v>3541679.25</v>
      </c>
      <c r="L174" s="895">
        <f>SUM(L175:L178)</f>
        <v>0</v>
      </c>
    </row>
    <row r="175" spans="1:13" x14ac:dyDescent="0.2">
      <c r="A175" s="904"/>
      <c r="B175" s="911"/>
      <c r="C175" s="904" t="s">
        <v>118</v>
      </c>
      <c r="D175" s="926" t="s">
        <v>119</v>
      </c>
      <c r="E175" s="905">
        <v>5000</v>
      </c>
      <c r="F175" s="905">
        <f>G175-E175</f>
        <v>0</v>
      </c>
      <c r="G175" s="905">
        <v>5000</v>
      </c>
      <c r="H175" s="772">
        <v>1304.6099999999999</v>
      </c>
      <c r="I175" s="544">
        <f t="shared" ref="I175:I176" si="140">H175/G175</f>
        <v>0.26092199999999999</v>
      </c>
      <c r="J175" s="772">
        <v>0</v>
      </c>
      <c r="K175" s="772">
        <v>0</v>
      </c>
      <c r="L175" s="772">
        <v>0</v>
      </c>
    </row>
    <row r="176" spans="1:13" ht="22.5" x14ac:dyDescent="0.2">
      <c r="A176" s="904"/>
      <c r="B176" s="911"/>
      <c r="C176" s="904" t="s">
        <v>120</v>
      </c>
      <c r="D176" s="926" t="s">
        <v>121</v>
      </c>
      <c r="E176" s="905">
        <v>50000</v>
      </c>
      <c r="F176" s="905">
        <f t="shared" ref="F176" si="141">G176-E176</f>
        <v>0</v>
      </c>
      <c r="G176" s="905">
        <v>50000</v>
      </c>
      <c r="H176" s="772">
        <v>22301.99</v>
      </c>
      <c r="I176" s="544">
        <f t="shared" si="140"/>
        <v>0.44603980000000004</v>
      </c>
      <c r="J176" s="772">
        <v>6522.22</v>
      </c>
      <c r="K176" s="772">
        <v>2651.72</v>
      </c>
      <c r="L176" s="772">
        <v>0</v>
      </c>
    </row>
    <row r="177" spans="1:13" ht="67.5" x14ac:dyDescent="0.2">
      <c r="A177" s="922"/>
      <c r="B177" s="904"/>
      <c r="C177" s="904" t="s">
        <v>16</v>
      </c>
      <c r="D177" s="926" t="s">
        <v>17</v>
      </c>
      <c r="E177" s="905">
        <v>7501964</v>
      </c>
      <c r="F177" s="905">
        <f t="shared" ref="F177:F178" si="142">G177-E177</f>
        <v>0</v>
      </c>
      <c r="G177" s="905">
        <v>7501964</v>
      </c>
      <c r="H177" s="772">
        <v>4078248</v>
      </c>
      <c r="I177" s="544">
        <f t="shared" ref="I177:I212" si="143">H177/G177</f>
        <v>0.54362404298394396</v>
      </c>
      <c r="J177" s="772">
        <v>0</v>
      </c>
      <c r="K177" s="772">
        <v>0</v>
      </c>
      <c r="L177" s="772">
        <v>0</v>
      </c>
    </row>
    <row r="178" spans="1:13" ht="45" x14ac:dyDescent="0.2">
      <c r="A178" s="904"/>
      <c r="B178" s="904"/>
      <c r="C178" s="904" t="s">
        <v>170</v>
      </c>
      <c r="D178" s="926" t="s">
        <v>171</v>
      </c>
      <c r="E178" s="905">
        <v>111231.2</v>
      </c>
      <c r="F178" s="905">
        <f t="shared" si="142"/>
        <v>0</v>
      </c>
      <c r="G178" s="905">
        <v>111231.2</v>
      </c>
      <c r="H178" s="772">
        <v>38015.89</v>
      </c>
      <c r="I178" s="544">
        <f t="shared" si="143"/>
        <v>0.3417736210703472</v>
      </c>
      <c r="J178" s="772">
        <v>3539027.53</v>
      </c>
      <c r="K178" s="772">
        <v>3539027.53</v>
      </c>
      <c r="L178" s="772">
        <v>0</v>
      </c>
    </row>
    <row r="179" spans="1:13" ht="15" x14ac:dyDescent="0.2">
      <c r="A179" s="904"/>
      <c r="B179" s="900" t="s">
        <v>189</v>
      </c>
      <c r="C179" s="925"/>
      <c r="D179" s="906" t="s">
        <v>190</v>
      </c>
      <c r="E179" s="890">
        <f>SUM(E180:E181)</f>
        <v>0</v>
      </c>
      <c r="F179" s="890">
        <f t="shared" ref="F179:H179" si="144">SUM(F180:F181)</f>
        <v>650</v>
      </c>
      <c r="G179" s="890">
        <f t="shared" si="144"/>
        <v>650</v>
      </c>
      <c r="H179" s="890">
        <f t="shared" si="144"/>
        <v>653.78</v>
      </c>
      <c r="I179" s="907">
        <f>H179/G179</f>
        <v>1.0058153846153846</v>
      </c>
      <c r="J179" s="895">
        <f t="shared" ref="J179" si="145">J180</f>
        <v>0</v>
      </c>
      <c r="K179" s="895">
        <f>K180</f>
        <v>0</v>
      </c>
      <c r="L179" s="895">
        <f t="shared" ref="L179" si="146">L180</f>
        <v>0</v>
      </c>
    </row>
    <row r="180" spans="1:13" ht="67.5" x14ac:dyDescent="0.2">
      <c r="A180" s="904"/>
      <c r="B180" s="911"/>
      <c r="C180" s="904" t="s">
        <v>16</v>
      </c>
      <c r="D180" s="926" t="s">
        <v>17</v>
      </c>
      <c r="E180" s="905">
        <v>0</v>
      </c>
      <c r="F180" s="905">
        <f>G180-E180</f>
        <v>650</v>
      </c>
      <c r="G180" s="905">
        <v>650</v>
      </c>
      <c r="H180" s="772">
        <v>650</v>
      </c>
      <c r="I180" s="544">
        <f t="shared" si="143"/>
        <v>1</v>
      </c>
      <c r="J180" s="772">
        <v>0</v>
      </c>
      <c r="K180" s="772">
        <v>0</v>
      </c>
      <c r="L180" s="772">
        <v>0</v>
      </c>
    </row>
    <row r="181" spans="1:13" ht="45" x14ac:dyDescent="0.2">
      <c r="A181" s="904"/>
      <c r="B181" s="911"/>
      <c r="C181" s="904" t="s">
        <v>170</v>
      </c>
      <c r="D181" s="926" t="s">
        <v>171</v>
      </c>
      <c r="E181" s="905">
        <v>0</v>
      </c>
      <c r="F181" s="905">
        <f>G181-E181</f>
        <v>0</v>
      </c>
      <c r="G181" s="905">
        <v>0</v>
      </c>
      <c r="H181" s="772">
        <v>3.78</v>
      </c>
      <c r="I181" s="544">
        <v>0</v>
      </c>
      <c r="J181" s="772">
        <v>0</v>
      </c>
      <c r="K181" s="772">
        <v>0</v>
      </c>
      <c r="L181" s="772">
        <v>0</v>
      </c>
    </row>
    <row r="182" spans="1:13" ht="15" x14ac:dyDescent="0.2">
      <c r="A182" s="922"/>
      <c r="B182" s="900" t="s">
        <v>191</v>
      </c>
      <c r="C182" s="925"/>
      <c r="D182" s="906" t="s">
        <v>192</v>
      </c>
      <c r="E182" s="890">
        <f>SUM(E183:E183)</f>
        <v>0</v>
      </c>
      <c r="F182" s="890">
        <f>SUM(F183:F183)</f>
        <v>703080</v>
      </c>
      <c r="G182" s="890">
        <f>SUM(G183:G183)</f>
        <v>703080</v>
      </c>
      <c r="H182" s="890">
        <f>SUM(H183:H183)</f>
        <v>0</v>
      </c>
      <c r="I182" s="907">
        <v>0</v>
      </c>
      <c r="J182" s="895">
        <f t="shared" ref="J182" si="147">J183</f>
        <v>0</v>
      </c>
      <c r="K182" s="895">
        <f t="shared" ref="K182" si="148">K183</f>
        <v>0</v>
      </c>
      <c r="L182" s="895">
        <f t="shared" ref="L182" si="149">L183</f>
        <v>0</v>
      </c>
    </row>
    <row r="183" spans="1:13" ht="67.5" x14ac:dyDescent="0.2">
      <c r="A183" s="904"/>
      <c r="B183" s="911"/>
      <c r="C183" s="904" t="s">
        <v>16</v>
      </c>
      <c r="D183" s="926" t="s">
        <v>17</v>
      </c>
      <c r="E183" s="905">
        <v>0</v>
      </c>
      <c r="F183" s="905">
        <f>G183-E183</f>
        <v>703080</v>
      </c>
      <c r="G183" s="905">
        <v>703080</v>
      </c>
      <c r="H183" s="772">
        <v>0</v>
      </c>
      <c r="I183" s="544">
        <f t="shared" si="143"/>
        <v>0</v>
      </c>
      <c r="J183" s="772">
        <v>0</v>
      </c>
      <c r="K183" s="772">
        <v>0</v>
      </c>
      <c r="L183" s="772">
        <v>0</v>
      </c>
      <c r="M183" s="777"/>
    </row>
    <row r="184" spans="1:13" x14ac:dyDescent="0.2">
      <c r="A184" s="904"/>
      <c r="B184" s="912">
        <v>85513</v>
      </c>
      <c r="C184" s="900"/>
      <c r="D184" s="906"/>
      <c r="E184" s="890">
        <f>SUM(E185:E186)</f>
        <v>60927</v>
      </c>
      <c r="F184" s="890">
        <f t="shared" ref="F184:H184" si="150">SUM(F185:F186)</f>
        <v>500</v>
      </c>
      <c r="G184" s="890">
        <f t="shared" si="150"/>
        <v>61427</v>
      </c>
      <c r="H184" s="890">
        <f t="shared" si="150"/>
        <v>45427.41</v>
      </c>
      <c r="I184" s="907">
        <f>H184/G184</f>
        <v>0.7395348950787114</v>
      </c>
      <c r="J184" s="897">
        <f>SUM(J185:J186)</f>
        <v>0</v>
      </c>
      <c r="K184" s="897">
        <f t="shared" ref="K184:L184" si="151">SUM(K185:K186)</f>
        <v>0</v>
      </c>
      <c r="L184" s="897">
        <f t="shared" si="151"/>
        <v>0</v>
      </c>
      <c r="M184" s="777"/>
    </row>
    <row r="185" spans="1:13" ht="22.5" x14ac:dyDescent="0.2">
      <c r="A185" s="904"/>
      <c r="B185" s="913"/>
      <c r="C185" s="903" t="s">
        <v>120</v>
      </c>
      <c r="D185" s="926" t="s">
        <v>121</v>
      </c>
      <c r="E185" s="893">
        <v>0</v>
      </c>
      <c r="F185" s="893">
        <f>G185-E185</f>
        <v>500</v>
      </c>
      <c r="G185" s="893">
        <v>500</v>
      </c>
      <c r="H185" s="898">
        <v>427.41</v>
      </c>
      <c r="I185" s="909">
        <f>H185/G185</f>
        <v>0.85482000000000002</v>
      </c>
      <c r="J185" s="898">
        <v>0</v>
      </c>
      <c r="K185" s="898">
        <v>0</v>
      </c>
      <c r="L185" s="898">
        <v>0</v>
      </c>
      <c r="M185" s="777"/>
    </row>
    <row r="186" spans="1:13" ht="67.5" x14ac:dyDescent="0.2">
      <c r="A186" s="904"/>
      <c r="B186" s="913"/>
      <c r="C186" s="903" t="s">
        <v>16</v>
      </c>
      <c r="D186" s="926" t="s">
        <v>17</v>
      </c>
      <c r="E186" s="893">
        <v>60927</v>
      </c>
      <c r="F186" s="893">
        <f>G186-E186</f>
        <v>0</v>
      </c>
      <c r="G186" s="893">
        <v>60927</v>
      </c>
      <c r="H186" s="898">
        <v>45000</v>
      </c>
      <c r="I186" s="909">
        <f>H186/G186</f>
        <v>0.73858880299374663</v>
      </c>
      <c r="J186" s="898">
        <v>0</v>
      </c>
      <c r="K186" s="898">
        <v>0</v>
      </c>
      <c r="L186" s="898">
        <v>0</v>
      </c>
      <c r="M186" s="777"/>
    </row>
    <row r="187" spans="1:13" ht="22.5" x14ac:dyDescent="0.2">
      <c r="A187" s="902" t="s">
        <v>193</v>
      </c>
      <c r="B187" s="902"/>
      <c r="C187" s="902"/>
      <c r="D187" s="923" t="s">
        <v>194</v>
      </c>
      <c r="E187" s="891">
        <f>E190+E199+E202+E188+E195+E197</f>
        <v>4612314.3099999996</v>
      </c>
      <c r="F187" s="891">
        <f t="shared" ref="F187:H187" si="152">F190+F199+F202+F188+F195+F197</f>
        <v>2100</v>
      </c>
      <c r="G187" s="891">
        <f t="shared" si="152"/>
        <v>4614414.3099999996</v>
      </c>
      <c r="H187" s="891">
        <f t="shared" si="152"/>
        <v>2507479.58</v>
      </c>
      <c r="I187" s="933">
        <f t="shared" si="143"/>
        <v>0.54340148316677706</v>
      </c>
      <c r="J187" s="894">
        <f>J188+J190+J199+J202+J197+J195</f>
        <v>2934696.77</v>
      </c>
      <c r="K187" s="894">
        <f t="shared" ref="K187:L187" si="153">K188+K190+K199+K202</f>
        <v>507102.37</v>
      </c>
      <c r="L187" s="894">
        <f t="shared" si="153"/>
        <v>9099.61</v>
      </c>
      <c r="M187" s="777"/>
    </row>
    <row r="188" spans="1:13" x14ac:dyDescent="0.2">
      <c r="A188" s="914"/>
      <c r="B188" s="900" t="s">
        <v>403</v>
      </c>
      <c r="C188" s="921"/>
      <c r="D188" s="906" t="s">
        <v>680</v>
      </c>
      <c r="E188" s="890">
        <f>E189</f>
        <v>0</v>
      </c>
      <c r="F188" s="890">
        <f t="shared" ref="F188:L188" si="154">F189</f>
        <v>0</v>
      </c>
      <c r="G188" s="890">
        <f t="shared" si="154"/>
        <v>0</v>
      </c>
      <c r="H188" s="890">
        <f t="shared" si="154"/>
        <v>1000</v>
      </c>
      <c r="I188" s="890">
        <f>I189</f>
        <v>0</v>
      </c>
      <c r="J188" s="890">
        <f t="shared" si="154"/>
        <v>0</v>
      </c>
      <c r="K188" s="890">
        <f t="shared" si="154"/>
        <v>0</v>
      </c>
      <c r="L188" s="890">
        <f t="shared" si="154"/>
        <v>0</v>
      </c>
      <c r="M188" s="777"/>
    </row>
    <row r="189" spans="1:13" ht="33.75" x14ac:dyDescent="0.2">
      <c r="A189" s="914"/>
      <c r="B189" s="903"/>
      <c r="C189" s="903" t="s">
        <v>654</v>
      </c>
      <c r="D189" s="908" t="s">
        <v>655</v>
      </c>
      <c r="E189" s="893">
        <v>0</v>
      </c>
      <c r="F189" s="893">
        <v>0</v>
      </c>
      <c r="G189" s="893">
        <v>0</v>
      </c>
      <c r="H189" s="775">
        <v>1000</v>
      </c>
      <c r="I189" s="909">
        <v>0</v>
      </c>
      <c r="J189" s="775">
        <v>0</v>
      </c>
      <c r="K189" s="775">
        <v>0</v>
      </c>
      <c r="L189" s="775">
        <v>0</v>
      </c>
      <c r="M189" s="777"/>
    </row>
    <row r="190" spans="1:13" ht="15" x14ac:dyDescent="0.2">
      <c r="A190" s="904"/>
      <c r="B190" s="900" t="s">
        <v>195</v>
      </c>
      <c r="C190" s="925"/>
      <c r="D190" s="906" t="s">
        <v>196</v>
      </c>
      <c r="E190" s="890">
        <f>E191+E192+E193+E194</f>
        <v>4545314.3099999996</v>
      </c>
      <c r="F190" s="890">
        <f t="shared" ref="F190:H190" si="155">F191+F192+F193+F194</f>
        <v>0</v>
      </c>
      <c r="G190" s="890">
        <f>G191+G192+G193+G194</f>
        <v>4545314.3099999996</v>
      </c>
      <c r="H190" s="890">
        <f t="shared" si="155"/>
        <v>2483802.77</v>
      </c>
      <c r="I190" s="907">
        <f>H190/G190</f>
        <v>0.54645346847311871</v>
      </c>
      <c r="J190" s="895">
        <f>J191+J192+J193+J194</f>
        <v>2934696.77</v>
      </c>
      <c r="K190" s="895">
        <f>K191+K192+K193+K194</f>
        <v>507102.37</v>
      </c>
      <c r="L190" s="895">
        <f t="shared" ref="L190" si="156">L191+L192+L193+L194</f>
        <v>9099.61</v>
      </c>
    </row>
    <row r="191" spans="1:13" ht="45" x14ac:dyDescent="0.2">
      <c r="A191" s="911"/>
      <c r="B191" s="911"/>
      <c r="C191" s="904" t="s">
        <v>28</v>
      </c>
      <c r="D191" s="926" t="s">
        <v>29</v>
      </c>
      <c r="E191" s="905">
        <v>4533314.3099999996</v>
      </c>
      <c r="F191" s="905">
        <f>G191-E191</f>
        <v>0</v>
      </c>
      <c r="G191" s="905">
        <v>4533314.3099999996</v>
      </c>
      <c r="H191" s="772">
        <v>2469616.48</v>
      </c>
      <c r="I191" s="544">
        <f>H191/G191</f>
        <v>0.5447706272102717</v>
      </c>
      <c r="J191" s="772">
        <v>2894461.77</v>
      </c>
      <c r="K191" s="772">
        <v>507102.37</v>
      </c>
      <c r="L191" s="772">
        <v>8789.61</v>
      </c>
    </row>
    <row r="192" spans="1:13" ht="22.5" x14ac:dyDescent="0.2">
      <c r="A192" s="922"/>
      <c r="B192" s="904"/>
      <c r="C192" s="904" t="s">
        <v>95</v>
      </c>
      <c r="D192" s="926" t="s">
        <v>96</v>
      </c>
      <c r="E192" s="905">
        <v>12000</v>
      </c>
      <c r="F192" s="905">
        <f>G192-E192</f>
        <v>0</v>
      </c>
      <c r="G192" s="905">
        <v>12000</v>
      </c>
      <c r="H192" s="772">
        <v>8335.27</v>
      </c>
      <c r="I192" s="544">
        <f>H192/G192</f>
        <v>0.69460583333333337</v>
      </c>
      <c r="J192" s="772">
        <v>0</v>
      </c>
      <c r="K192" s="772">
        <v>0</v>
      </c>
      <c r="L192" s="772">
        <v>0</v>
      </c>
    </row>
    <row r="193" spans="1:12" ht="67.5" x14ac:dyDescent="0.2">
      <c r="A193" s="904"/>
      <c r="B193" s="904"/>
      <c r="C193" s="929" t="s">
        <v>13</v>
      </c>
      <c r="D193" s="926" t="s">
        <v>14</v>
      </c>
      <c r="E193" s="905">
        <v>0</v>
      </c>
      <c r="F193" s="905">
        <v>0</v>
      </c>
      <c r="G193" s="905">
        <v>0</v>
      </c>
      <c r="H193" s="772">
        <v>307.56</v>
      </c>
      <c r="I193" s="544">
        <v>0</v>
      </c>
      <c r="J193" s="772">
        <v>0</v>
      </c>
      <c r="K193" s="772">
        <v>0</v>
      </c>
      <c r="L193" s="772">
        <v>310</v>
      </c>
    </row>
    <row r="194" spans="1:12" ht="22.5" x14ac:dyDescent="0.2">
      <c r="A194" s="904"/>
      <c r="B194" s="904"/>
      <c r="C194" s="929" t="s">
        <v>85</v>
      </c>
      <c r="D194" s="926" t="s">
        <v>86</v>
      </c>
      <c r="E194" s="905">
        <v>0</v>
      </c>
      <c r="F194" s="905">
        <v>0</v>
      </c>
      <c r="G194" s="905">
        <v>0</v>
      </c>
      <c r="H194" s="772">
        <v>5543.46</v>
      </c>
      <c r="I194" s="544">
        <v>0</v>
      </c>
      <c r="J194" s="772">
        <v>40235</v>
      </c>
      <c r="K194" s="772">
        <v>0</v>
      </c>
      <c r="L194" s="772">
        <v>0</v>
      </c>
    </row>
    <row r="195" spans="1:12" x14ac:dyDescent="0.2">
      <c r="A195" s="904"/>
      <c r="B195" s="900" t="s">
        <v>413</v>
      </c>
      <c r="C195" s="896"/>
      <c r="D195" s="906"/>
      <c r="E195" s="890">
        <f>E196</f>
        <v>0</v>
      </c>
      <c r="F195" s="890">
        <f t="shared" ref="F195:L195" si="157">F196</f>
        <v>2100</v>
      </c>
      <c r="G195" s="890">
        <f t="shared" si="157"/>
        <v>2100</v>
      </c>
      <c r="H195" s="890">
        <f t="shared" si="157"/>
        <v>2100</v>
      </c>
      <c r="I195" s="934">
        <f t="shared" si="157"/>
        <v>1</v>
      </c>
      <c r="J195" s="890">
        <f t="shared" si="157"/>
        <v>0</v>
      </c>
      <c r="K195" s="890">
        <f t="shared" si="157"/>
        <v>0</v>
      </c>
      <c r="L195" s="890">
        <f t="shared" si="157"/>
        <v>0</v>
      </c>
    </row>
    <row r="196" spans="1:12" ht="67.5" x14ac:dyDescent="0.2">
      <c r="A196" s="904"/>
      <c r="B196" s="903"/>
      <c r="C196" s="915" t="s">
        <v>157</v>
      </c>
      <c r="D196" s="908" t="s">
        <v>158</v>
      </c>
      <c r="E196" s="893">
        <v>0</v>
      </c>
      <c r="F196" s="893">
        <f>G196-E196</f>
        <v>2100</v>
      </c>
      <c r="G196" s="893">
        <v>2100</v>
      </c>
      <c r="H196" s="898">
        <v>2100</v>
      </c>
      <c r="I196" s="909">
        <f>H196/G196</f>
        <v>1</v>
      </c>
      <c r="J196" s="898">
        <v>0</v>
      </c>
      <c r="K196" s="898">
        <v>0</v>
      </c>
      <c r="L196" s="898">
        <v>0</v>
      </c>
    </row>
    <row r="197" spans="1:12" x14ac:dyDescent="0.2">
      <c r="A197" s="904"/>
      <c r="B197" s="916" t="s">
        <v>416</v>
      </c>
      <c r="C197" s="917"/>
      <c r="D197" s="918"/>
      <c r="E197" s="919">
        <f>E198</f>
        <v>0</v>
      </c>
      <c r="F197" s="919">
        <f t="shared" ref="F197:L197" si="158">F198</f>
        <v>0</v>
      </c>
      <c r="G197" s="919">
        <f t="shared" si="158"/>
        <v>0</v>
      </c>
      <c r="H197" s="919">
        <f t="shared" si="158"/>
        <v>608.14</v>
      </c>
      <c r="I197" s="920">
        <f>I198</f>
        <v>0</v>
      </c>
      <c r="J197" s="919">
        <f t="shared" si="158"/>
        <v>0</v>
      </c>
      <c r="K197" s="919">
        <f t="shared" si="158"/>
        <v>0</v>
      </c>
      <c r="L197" s="919">
        <f t="shared" si="158"/>
        <v>0</v>
      </c>
    </row>
    <row r="198" spans="1:12" ht="22.5" x14ac:dyDescent="0.2">
      <c r="A198" s="904"/>
      <c r="B198" s="903"/>
      <c r="C198" s="915" t="s">
        <v>681</v>
      </c>
      <c r="D198" s="908" t="s">
        <v>682</v>
      </c>
      <c r="E198" s="893">
        <v>0</v>
      </c>
      <c r="F198" s="893">
        <f>G198-E198</f>
        <v>0</v>
      </c>
      <c r="G198" s="893">
        <v>0</v>
      </c>
      <c r="H198" s="898">
        <v>608.14</v>
      </c>
      <c r="I198" s="909">
        <v>0</v>
      </c>
      <c r="J198" s="898">
        <v>0</v>
      </c>
      <c r="K198" s="898">
        <v>0</v>
      </c>
      <c r="L198" s="898">
        <v>0</v>
      </c>
    </row>
    <row r="199" spans="1:12" ht="33.75" x14ac:dyDescent="0.2">
      <c r="A199" s="904"/>
      <c r="B199" s="900" t="s">
        <v>198</v>
      </c>
      <c r="C199" s="925"/>
      <c r="D199" s="906" t="s">
        <v>199</v>
      </c>
      <c r="E199" s="890">
        <f>E201+E200</f>
        <v>55000</v>
      </c>
      <c r="F199" s="890">
        <f t="shared" ref="F199:H199" si="159">F201+F200</f>
        <v>0</v>
      </c>
      <c r="G199" s="890">
        <f t="shared" si="159"/>
        <v>55000</v>
      </c>
      <c r="H199" s="890">
        <f t="shared" si="159"/>
        <v>19269.48</v>
      </c>
      <c r="I199" s="907">
        <f>H199/G199</f>
        <v>0.35035418181818179</v>
      </c>
      <c r="J199" s="895">
        <f>J201+J200</f>
        <v>0</v>
      </c>
      <c r="K199" s="895">
        <f t="shared" ref="K199:L199" si="160">K201+K200</f>
        <v>0</v>
      </c>
      <c r="L199" s="895">
        <f t="shared" si="160"/>
        <v>0</v>
      </c>
    </row>
    <row r="200" spans="1:12" ht="33.75" x14ac:dyDescent="0.2">
      <c r="A200" s="903"/>
      <c r="B200" s="903"/>
      <c r="C200" s="910" t="s">
        <v>51</v>
      </c>
      <c r="D200" s="945" t="s">
        <v>655</v>
      </c>
      <c r="E200" s="775">
        <v>0</v>
      </c>
      <c r="F200" s="775">
        <f>G200-E200</f>
        <v>0</v>
      </c>
      <c r="G200" s="775">
        <v>0</v>
      </c>
      <c r="H200" s="775">
        <v>200</v>
      </c>
      <c r="I200" s="909">
        <v>0</v>
      </c>
      <c r="J200" s="775">
        <v>0</v>
      </c>
      <c r="K200" s="775">
        <v>0</v>
      </c>
      <c r="L200" s="775">
        <v>0</v>
      </c>
    </row>
    <row r="201" spans="1:12" x14ac:dyDescent="0.2">
      <c r="A201" s="904"/>
      <c r="B201" s="911"/>
      <c r="C201" s="904" t="s">
        <v>22</v>
      </c>
      <c r="D201" s="926" t="s">
        <v>23</v>
      </c>
      <c r="E201" s="905">
        <v>55000</v>
      </c>
      <c r="F201" s="905">
        <f>G201-E201</f>
        <v>0</v>
      </c>
      <c r="G201" s="905">
        <v>55000</v>
      </c>
      <c r="H201" s="772">
        <v>19069.48</v>
      </c>
      <c r="I201" s="544">
        <f t="shared" si="143"/>
        <v>0.34671781818181818</v>
      </c>
      <c r="J201" s="772">
        <v>0</v>
      </c>
      <c r="K201" s="772">
        <v>0</v>
      </c>
      <c r="L201" s="772">
        <v>0</v>
      </c>
    </row>
    <row r="202" spans="1:12" ht="15" x14ac:dyDescent="0.2">
      <c r="A202" s="922"/>
      <c r="B202" s="900" t="s">
        <v>200</v>
      </c>
      <c r="C202" s="925"/>
      <c r="D202" s="906" t="s">
        <v>12</v>
      </c>
      <c r="E202" s="890">
        <f>E203</f>
        <v>12000</v>
      </c>
      <c r="F202" s="890">
        <f t="shared" ref="F202:H202" si="161">F203</f>
        <v>0</v>
      </c>
      <c r="G202" s="890">
        <f t="shared" si="161"/>
        <v>12000</v>
      </c>
      <c r="H202" s="890">
        <f t="shared" si="161"/>
        <v>699.19</v>
      </c>
      <c r="I202" s="907">
        <f>H202/G202</f>
        <v>5.8265833333333336E-2</v>
      </c>
      <c r="J202" s="895">
        <f>J203</f>
        <v>0</v>
      </c>
      <c r="K202" s="895">
        <f t="shared" ref="K202:L202" si="162">K203</f>
        <v>0</v>
      </c>
      <c r="L202" s="895">
        <f t="shared" si="162"/>
        <v>0</v>
      </c>
    </row>
    <row r="203" spans="1:12" x14ac:dyDescent="0.2">
      <c r="A203" s="904"/>
      <c r="B203" s="911"/>
      <c r="C203" s="904" t="s">
        <v>64</v>
      </c>
      <c r="D203" s="926" t="s">
        <v>65</v>
      </c>
      <c r="E203" s="905">
        <v>12000</v>
      </c>
      <c r="F203" s="905">
        <f>G203-E203</f>
        <v>0</v>
      </c>
      <c r="G203" s="905">
        <v>12000</v>
      </c>
      <c r="H203" s="772">
        <v>699.19</v>
      </c>
      <c r="I203" s="544">
        <f t="shared" si="143"/>
        <v>5.8265833333333336E-2</v>
      </c>
      <c r="J203" s="772">
        <v>0</v>
      </c>
      <c r="K203" s="772">
        <v>0</v>
      </c>
      <c r="L203" s="772">
        <v>0</v>
      </c>
    </row>
    <row r="204" spans="1:12" ht="22.5" x14ac:dyDescent="0.2">
      <c r="A204" s="902" t="s">
        <v>201</v>
      </c>
      <c r="B204" s="902"/>
      <c r="C204" s="902"/>
      <c r="D204" s="923" t="s">
        <v>202</v>
      </c>
      <c r="E204" s="891">
        <f>E207+E205</f>
        <v>30000</v>
      </c>
      <c r="F204" s="891">
        <f>F207+F205</f>
        <v>34.58</v>
      </c>
      <c r="G204" s="891">
        <f t="shared" ref="G204:H204" si="163">G207+G205</f>
        <v>30034.58</v>
      </c>
      <c r="H204" s="891">
        <f t="shared" si="163"/>
        <v>7683.6900000000005</v>
      </c>
      <c r="I204" s="933">
        <f>H204/G204</f>
        <v>0.25582811545891437</v>
      </c>
      <c r="J204" s="894">
        <f>J207+J205</f>
        <v>1201.8700000000001</v>
      </c>
      <c r="K204" s="894">
        <f t="shared" ref="K204:L204" si="164">K207+K205</f>
        <v>1032.5</v>
      </c>
      <c r="L204" s="894">
        <f t="shared" si="164"/>
        <v>1409.76</v>
      </c>
    </row>
    <row r="205" spans="1:12" x14ac:dyDescent="0.2">
      <c r="A205" s="914"/>
      <c r="B205" s="900" t="s">
        <v>418</v>
      </c>
      <c r="C205" s="900"/>
      <c r="D205" s="906" t="s">
        <v>419</v>
      </c>
      <c r="E205" s="890">
        <f>E206</f>
        <v>0</v>
      </c>
      <c r="F205" s="890">
        <f t="shared" ref="F205:H205" si="165">F206</f>
        <v>34.58</v>
      </c>
      <c r="G205" s="890">
        <f t="shared" si="165"/>
        <v>34.58</v>
      </c>
      <c r="H205" s="890">
        <f t="shared" si="165"/>
        <v>34.58</v>
      </c>
      <c r="I205" s="907">
        <v>0</v>
      </c>
      <c r="J205" s="895">
        <v>0</v>
      </c>
      <c r="K205" s="895">
        <v>0</v>
      </c>
      <c r="L205" s="895">
        <v>0</v>
      </c>
    </row>
    <row r="206" spans="1:12" ht="67.5" x14ac:dyDescent="0.2">
      <c r="A206" s="914"/>
      <c r="B206" s="914"/>
      <c r="C206" s="903" t="s">
        <v>157</v>
      </c>
      <c r="D206" s="908" t="s">
        <v>158</v>
      </c>
      <c r="E206" s="893">
        <v>0</v>
      </c>
      <c r="F206" s="893">
        <f>G206-E206</f>
        <v>34.58</v>
      </c>
      <c r="G206" s="893">
        <v>34.58</v>
      </c>
      <c r="H206" s="775">
        <v>34.58</v>
      </c>
      <c r="I206" s="909">
        <f>H206/G206</f>
        <v>1</v>
      </c>
      <c r="J206" s="775">
        <v>0</v>
      </c>
      <c r="K206" s="775">
        <v>0</v>
      </c>
      <c r="L206" s="775">
        <v>0</v>
      </c>
    </row>
    <row r="207" spans="1:12" ht="15" x14ac:dyDescent="0.2">
      <c r="A207" s="904"/>
      <c r="B207" s="900" t="s">
        <v>203</v>
      </c>
      <c r="C207" s="925"/>
      <c r="D207" s="906" t="s">
        <v>204</v>
      </c>
      <c r="E207" s="890">
        <f>SUM(E208:E210)</f>
        <v>30000</v>
      </c>
      <c r="F207" s="890">
        <f>SUM(F208:F210)</f>
        <v>0</v>
      </c>
      <c r="G207" s="890">
        <f>SUM(G208:G210)</f>
        <v>30000</v>
      </c>
      <c r="H207" s="890">
        <f>SUM(H208:H210)</f>
        <v>7649.1100000000006</v>
      </c>
      <c r="I207" s="907">
        <f>H207/G207</f>
        <v>0.25497033333333335</v>
      </c>
      <c r="J207" s="895">
        <f>SUM(J208:J210)</f>
        <v>1201.8700000000001</v>
      </c>
      <c r="K207" s="895">
        <f>SUM(K208:K210)</f>
        <v>1032.5</v>
      </c>
      <c r="L207" s="895">
        <f>SUM(L208:L210)</f>
        <v>1409.76</v>
      </c>
    </row>
    <row r="208" spans="1:12" ht="15" x14ac:dyDescent="0.2">
      <c r="A208" s="922"/>
      <c r="B208" s="903"/>
      <c r="C208" s="904" t="s">
        <v>64</v>
      </c>
      <c r="D208" s="926" t="s">
        <v>65</v>
      </c>
      <c r="E208" s="905">
        <v>30000</v>
      </c>
      <c r="F208" s="905">
        <f>G208-E208</f>
        <v>0</v>
      </c>
      <c r="G208" s="905">
        <v>30000</v>
      </c>
      <c r="H208" s="772">
        <v>6663.8</v>
      </c>
      <c r="I208" s="544">
        <f>H208/G208</f>
        <v>0.22212666666666667</v>
      </c>
      <c r="J208" s="772">
        <v>1050.72</v>
      </c>
      <c r="K208" s="772">
        <v>881.35</v>
      </c>
      <c r="L208" s="772">
        <v>1409.76</v>
      </c>
    </row>
    <row r="209" spans="1:15" ht="15" x14ac:dyDescent="0.2">
      <c r="A209" s="943"/>
      <c r="B209" s="904"/>
      <c r="C209" s="929" t="s">
        <v>118</v>
      </c>
      <c r="D209" s="926" t="s">
        <v>647</v>
      </c>
      <c r="E209" s="905">
        <v>0</v>
      </c>
      <c r="F209" s="905">
        <v>0</v>
      </c>
      <c r="G209" s="905">
        <v>0</v>
      </c>
      <c r="H209" s="772">
        <v>124.14</v>
      </c>
      <c r="I209" s="544">
        <v>0</v>
      </c>
      <c r="J209" s="772">
        <v>151.15</v>
      </c>
      <c r="K209" s="772">
        <v>151.15</v>
      </c>
      <c r="L209" s="772">
        <v>0</v>
      </c>
    </row>
    <row r="210" spans="1:15" ht="22.5" x14ac:dyDescent="0.2">
      <c r="A210" s="943"/>
      <c r="B210" s="904"/>
      <c r="C210" s="929" t="s">
        <v>120</v>
      </c>
      <c r="D210" s="926" t="s">
        <v>121</v>
      </c>
      <c r="E210" s="905">
        <v>0</v>
      </c>
      <c r="F210" s="905">
        <v>0</v>
      </c>
      <c r="G210" s="905">
        <v>0</v>
      </c>
      <c r="H210" s="772">
        <v>861.17</v>
      </c>
      <c r="I210" s="544">
        <v>0</v>
      </c>
      <c r="J210" s="772">
        <v>0</v>
      </c>
      <c r="K210" s="772">
        <v>0</v>
      </c>
      <c r="L210" s="772">
        <v>0</v>
      </c>
    </row>
    <row r="211" spans="1:15" s="776" customFormat="1" x14ac:dyDescent="0.2">
      <c r="A211" s="902" t="s">
        <v>205</v>
      </c>
      <c r="B211" s="902"/>
      <c r="C211" s="902"/>
      <c r="D211" s="923" t="s">
        <v>206</v>
      </c>
      <c r="E211" s="891">
        <f>E212+E214</f>
        <v>0</v>
      </c>
      <c r="F211" s="891">
        <f>F212+F214</f>
        <v>201157.5</v>
      </c>
      <c r="G211" s="891">
        <f t="shared" ref="G211:H211" si="166">G212+G214</f>
        <v>201157.5</v>
      </c>
      <c r="H211" s="891">
        <f t="shared" si="166"/>
        <v>201304.51</v>
      </c>
      <c r="I211" s="933">
        <f t="shared" si="143"/>
        <v>1.0007308203770677</v>
      </c>
      <c r="J211" s="894">
        <f>J212+J214</f>
        <v>0</v>
      </c>
      <c r="K211" s="894">
        <f t="shared" ref="K211:L211" si="167">K212+K214</f>
        <v>0</v>
      </c>
      <c r="L211" s="894">
        <f t="shared" si="167"/>
        <v>0</v>
      </c>
    </row>
    <row r="212" spans="1:15" ht="15" x14ac:dyDescent="0.2">
      <c r="A212" s="904"/>
      <c r="B212" s="900" t="s">
        <v>207</v>
      </c>
      <c r="C212" s="925"/>
      <c r="D212" s="906" t="s">
        <v>208</v>
      </c>
      <c r="E212" s="890">
        <f>E213</f>
        <v>0</v>
      </c>
      <c r="F212" s="890">
        <f>F213</f>
        <v>201157.5</v>
      </c>
      <c r="G212" s="890">
        <f t="shared" ref="G212" si="168">G213</f>
        <v>201157.5</v>
      </c>
      <c r="H212" s="895">
        <f t="shared" ref="H212" si="169">H213</f>
        <v>201157.5</v>
      </c>
      <c r="I212" s="907">
        <f t="shared" si="143"/>
        <v>1</v>
      </c>
      <c r="J212" s="895">
        <f t="shared" ref="J212" si="170">J213</f>
        <v>0</v>
      </c>
      <c r="K212" s="895">
        <f t="shared" ref="K212" si="171">K213</f>
        <v>0</v>
      </c>
      <c r="L212" s="895">
        <f t="shared" ref="L212" si="172">L213</f>
        <v>0</v>
      </c>
    </row>
    <row r="213" spans="1:15" ht="78.75" x14ac:dyDescent="0.2">
      <c r="A213" s="911"/>
      <c r="B213" s="911"/>
      <c r="C213" s="904" t="s">
        <v>209</v>
      </c>
      <c r="D213" s="926" t="s">
        <v>210</v>
      </c>
      <c r="E213" s="905">
        <v>0</v>
      </c>
      <c r="F213" s="905">
        <f>G213-E213</f>
        <v>201157.5</v>
      </c>
      <c r="G213" s="905">
        <v>201157.5</v>
      </c>
      <c r="H213" s="772">
        <v>201157.5</v>
      </c>
      <c r="I213" s="544">
        <f>H213/G213</f>
        <v>1</v>
      </c>
      <c r="J213" s="772">
        <v>0</v>
      </c>
      <c r="K213" s="772">
        <v>0</v>
      </c>
      <c r="L213" s="772">
        <v>0</v>
      </c>
    </row>
    <row r="214" spans="1:15" ht="12.75" customHeight="1" x14ac:dyDescent="0.2">
      <c r="A214" s="911"/>
      <c r="B214" s="921" t="s">
        <v>431</v>
      </c>
      <c r="C214" s="900"/>
      <c r="D214" s="906" t="s">
        <v>12</v>
      </c>
      <c r="E214" s="890">
        <f>E215</f>
        <v>0</v>
      </c>
      <c r="F214" s="890">
        <f>F215</f>
        <v>0</v>
      </c>
      <c r="G214" s="890">
        <f t="shared" ref="G214:H214" si="173">G215</f>
        <v>0</v>
      </c>
      <c r="H214" s="890">
        <f t="shared" si="173"/>
        <v>147.01</v>
      </c>
      <c r="I214" s="907">
        <v>0</v>
      </c>
      <c r="J214" s="897">
        <f>J215</f>
        <v>0</v>
      </c>
      <c r="K214" s="897">
        <f>K215</f>
        <v>0</v>
      </c>
      <c r="L214" s="897">
        <f>L215</f>
        <v>0</v>
      </c>
    </row>
    <row r="215" spans="1:15" ht="67.5" x14ac:dyDescent="0.2">
      <c r="A215" s="922"/>
      <c r="B215" s="904"/>
      <c r="C215" s="904" t="s">
        <v>157</v>
      </c>
      <c r="D215" s="926" t="s">
        <v>158</v>
      </c>
      <c r="E215" s="905">
        <v>0</v>
      </c>
      <c r="F215" s="905">
        <v>0</v>
      </c>
      <c r="G215" s="905">
        <v>0</v>
      </c>
      <c r="H215" s="772">
        <v>147.01</v>
      </c>
      <c r="I215" s="544">
        <v>0</v>
      </c>
      <c r="J215" s="772">
        <v>0</v>
      </c>
      <c r="K215" s="772">
        <v>0</v>
      </c>
      <c r="L215" s="772">
        <v>0</v>
      </c>
    </row>
    <row r="216" spans="1:15" ht="30.75" customHeight="1" x14ac:dyDescent="0.2">
      <c r="A216" s="1679" t="s">
        <v>211</v>
      </c>
      <c r="B216" s="1680"/>
      <c r="C216" s="1680"/>
      <c r="D216" s="1681"/>
      <c r="E216" s="541">
        <f>E6+E14+E17+E29+E43+E57+E62+E66+E98+E110+E131+E134+E163+E169+E187+E204+E211+E11+E26+E46+E166</f>
        <v>84881519.409999996</v>
      </c>
      <c r="F216" s="541">
        <f>F6+F14+F17+F29+F43+F57+F62+F66+F98+F110+F131+F134+F163+F169+F187+F204+F211+F11+F26+F46+F166</f>
        <v>2432337.77</v>
      </c>
      <c r="G216" s="541">
        <f>G6+G14+G17+G29+G43+G57+G62+G66+G98+G110+G131+G134+G163+G169+G187+G204+G211+G11+G26+G46+G166</f>
        <v>87313857.179999992</v>
      </c>
      <c r="H216" s="541">
        <f>H6+H14+H17+H29+H43+H57+H62+H66+H98+H110+H131+H134+H163+H169+H187+H204+H211+H11+H26+H46+H166</f>
        <v>46309657.269999996</v>
      </c>
      <c r="I216" s="950">
        <f>H216/G216</f>
        <v>0.53038153124459186</v>
      </c>
      <c r="J216" s="541">
        <f>J211+J204+J187+J169+J166+J163+J134+J110+J98+J66+J62+J57+J46+J29+J17+J14+J6+J11+J131+J26</f>
        <v>16311995.610000003</v>
      </c>
      <c r="K216" s="541">
        <f>K211+K204+K187+K169+K166+K163+K134+K110+K98+K66+K62+K57+K46+K29+K17+K14+K6+K11+K131</f>
        <v>7117637.5</v>
      </c>
      <c r="L216" s="541">
        <f>L211+L204+L187+L169+L166+L163+L134+L110+L98+L66+L62+L57+L46+L29+L17+L14+L6+L11+L131</f>
        <v>43610.749999999993</v>
      </c>
      <c r="O216" s="777"/>
    </row>
    <row r="225" spans="7:7" x14ac:dyDescent="0.2">
      <c r="G225" s="777"/>
    </row>
  </sheetData>
  <mergeCells count="16">
    <mergeCell ref="A216:D216"/>
    <mergeCell ref="I1:L1"/>
    <mergeCell ref="F4:F5"/>
    <mergeCell ref="G4:G5"/>
    <mergeCell ref="H4:H5"/>
    <mergeCell ref="I4:I5"/>
    <mergeCell ref="L4:L5"/>
    <mergeCell ref="A2:L2"/>
    <mergeCell ref="B3:L3"/>
    <mergeCell ref="A1:G1"/>
    <mergeCell ref="J4:K4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scale="88" fitToHeight="0" orientation="landscape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5" zoomScaleNormal="85" workbookViewId="0">
      <selection activeCell="F20" sqref="F20"/>
    </sheetView>
  </sheetViews>
  <sheetFormatPr defaultRowHeight="12.75" x14ac:dyDescent="0.2"/>
  <cols>
    <col min="1" max="1" width="5.5" style="495" customWidth="1"/>
    <col min="2" max="2" width="8.83203125" style="495" customWidth="1"/>
    <col min="3" max="3" width="9" style="495" customWidth="1"/>
    <col min="4" max="4" width="43" style="495" customWidth="1"/>
    <col min="5" max="5" width="13.83203125" style="495" customWidth="1"/>
    <col min="6" max="6" width="17" style="495" customWidth="1"/>
    <col min="7" max="7" width="11.1640625" style="495" customWidth="1"/>
    <col min="8" max="16384" width="9.33203125" style="495"/>
  </cols>
  <sheetData>
    <row r="1" spans="1:7" x14ac:dyDescent="0.2">
      <c r="D1" s="496" t="s">
        <v>591</v>
      </c>
      <c r="E1" s="700" t="s">
        <v>628</v>
      </c>
    </row>
    <row r="2" spans="1:7" x14ac:dyDescent="0.2">
      <c r="D2" s="496"/>
      <c r="E2" s="496"/>
    </row>
    <row r="4" spans="1:7" ht="30.75" customHeight="1" x14ac:dyDescent="0.2">
      <c r="A4" s="1854" t="s">
        <v>845</v>
      </c>
      <c r="B4" s="1854"/>
      <c r="C4" s="1854"/>
      <c r="D4" s="1854"/>
      <c r="E4" s="1854"/>
      <c r="F4" s="1854"/>
      <c r="G4" s="1854"/>
    </row>
    <row r="5" spans="1:7" ht="38.25" customHeight="1" x14ac:dyDescent="0.2">
      <c r="A5" s="1852" t="s">
        <v>592</v>
      </c>
      <c r="B5" s="1852"/>
      <c r="C5" s="1852"/>
      <c r="D5" s="1852"/>
      <c r="E5" s="497"/>
    </row>
    <row r="6" spans="1:7" ht="53.25" customHeight="1" x14ac:dyDescent="0.2">
      <c r="A6" s="498" t="s">
        <v>0</v>
      </c>
      <c r="B6" s="498" t="s">
        <v>1</v>
      </c>
      <c r="C6" s="498" t="s">
        <v>2</v>
      </c>
      <c r="D6" s="499" t="s">
        <v>3</v>
      </c>
      <c r="E6" s="500" t="s">
        <v>454</v>
      </c>
      <c r="F6" s="501" t="s">
        <v>846</v>
      </c>
      <c r="G6" s="694" t="s">
        <v>621</v>
      </c>
    </row>
    <row r="7" spans="1:7" ht="30" customHeight="1" x14ac:dyDescent="0.2">
      <c r="A7" s="502">
        <v>900</v>
      </c>
      <c r="B7" s="849"/>
      <c r="C7" s="503"/>
      <c r="D7" s="504" t="s">
        <v>194</v>
      </c>
      <c r="E7" s="505">
        <f>E8</f>
        <v>55000</v>
      </c>
      <c r="F7" s="505">
        <f t="shared" ref="F7:F8" si="0">F8</f>
        <v>0</v>
      </c>
      <c r="G7" s="698">
        <f>F7/E7</f>
        <v>0</v>
      </c>
    </row>
    <row r="8" spans="1:7" ht="40.5" customHeight="1" x14ac:dyDescent="0.2">
      <c r="A8" s="1545"/>
      <c r="B8" s="506">
        <v>90019</v>
      </c>
      <c r="C8" s="506"/>
      <c r="D8" s="507" t="s">
        <v>199</v>
      </c>
      <c r="E8" s="508">
        <v>55000</v>
      </c>
      <c r="F8" s="508">
        <f t="shared" si="0"/>
        <v>0</v>
      </c>
      <c r="G8" s="699">
        <f>F8/E8</f>
        <v>0</v>
      </c>
    </row>
    <row r="9" spans="1:7" ht="18.75" customHeight="1" x14ac:dyDescent="0.2">
      <c r="A9" s="1538"/>
      <c r="B9" s="1539"/>
      <c r="C9" s="1540" t="s">
        <v>22</v>
      </c>
      <c r="D9" s="1541" t="s">
        <v>23</v>
      </c>
      <c r="E9" s="1542">
        <v>55000</v>
      </c>
      <c r="F9" s="1543">
        <v>0</v>
      </c>
      <c r="G9" s="1544">
        <f>F9/E9</f>
        <v>0</v>
      </c>
    </row>
    <row r="10" spans="1:7" ht="27" customHeight="1" x14ac:dyDescent="0.2">
      <c r="A10" s="1855" t="s">
        <v>476</v>
      </c>
      <c r="B10" s="1856"/>
      <c r="C10" s="1856"/>
      <c r="D10" s="1857"/>
      <c r="E10" s="852">
        <f>E7</f>
        <v>55000</v>
      </c>
      <c r="F10" s="852">
        <f t="shared" ref="F10" si="1">F7</f>
        <v>0</v>
      </c>
      <c r="G10" s="853">
        <f>F10/E10</f>
        <v>0</v>
      </c>
    </row>
    <row r="11" spans="1:7" ht="39.75" customHeight="1" x14ac:dyDescent="0.2">
      <c r="A11" s="1853" t="s">
        <v>593</v>
      </c>
      <c r="B11" s="1853"/>
      <c r="C11" s="1853"/>
      <c r="D11" s="1853"/>
      <c r="E11" s="510"/>
    </row>
    <row r="12" spans="1:7" ht="48" customHeight="1" x14ac:dyDescent="0.2">
      <c r="A12" s="511" t="s">
        <v>0</v>
      </c>
      <c r="B12" s="498" t="s">
        <v>1</v>
      </c>
      <c r="C12" s="498" t="s">
        <v>2</v>
      </c>
      <c r="D12" s="499" t="s">
        <v>3</v>
      </c>
      <c r="E12" s="500" t="s">
        <v>594</v>
      </c>
      <c r="F12" s="501" t="s">
        <v>843</v>
      </c>
      <c r="G12" s="694" t="s">
        <v>621</v>
      </c>
    </row>
    <row r="13" spans="1:7" ht="33.75" customHeight="1" x14ac:dyDescent="0.2">
      <c r="A13" s="502">
        <v>900</v>
      </c>
      <c r="B13" s="849"/>
      <c r="C13" s="503"/>
      <c r="D13" s="512" t="s">
        <v>194</v>
      </c>
      <c r="E13" s="513">
        <f>E14+E16</f>
        <v>55000</v>
      </c>
      <c r="F13" s="513">
        <f>F14+F16</f>
        <v>0</v>
      </c>
      <c r="G13" s="695">
        <f>F13/E13</f>
        <v>0</v>
      </c>
    </row>
    <row r="14" spans="1:7" ht="24" x14ac:dyDescent="0.2">
      <c r="A14" s="514"/>
      <c r="B14" s="506">
        <v>90001</v>
      </c>
      <c r="C14" s="506"/>
      <c r="D14" s="515" t="s">
        <v>595</v>
      </c>
      <c r="E14" s="516">
        <f>E15</f>
        <v>5000</v>
      </c>
      <c r="F14" s="516">
        <f>F15</f>
        <v>0</v>
      </c>
      <c r="G14" s="696">
        <v>0</v>
      </c>
    </row>
    <row r="15" spans="1:7" ht="15.75" customHeight="1" x14ac:dyDescent="0.2">
      <c r="A15" s="517"/>
      <c r="B15" s="1558"/>
      <c r="C15" s="519">
        <v>4300</v>
      </c>
      <c r="D15" s="518" t="s">
        <v>230</v>
      </c>
      <c r="E15" s="1574">
        <v>5000</v>
      </c>
      <c r="F15" s="1575">
        <v>0</v>
      </c>
      <c r="G15" s="1576">
        <v>0</v>
      </c>
    </row>
    <row r="16" spans="1:7" ht="24" x14ac:dyDescent="0.2">
      <c r="A16" s="517"/>
      <c r="B16" s="1559">
        <v>90026</v>
      </c>
      <c r="C16" s="1560"/>
      <c r="D16" s="1561" t="s">
        <v>693</v>
      </c>
      <c r="E16" s="1562">
        <f>E17+E18+E19</f>
        <v>50000</v>
      </c>
      <c r="F16" s="1563"/>
      <c r="G16" s="1564"/>
    </row>
    <row r="17" spans="1:7" ht="48" x14ac:dyDescent="0.2">
      <c r="A17" s="517"/>
      <c r="B17" s="1565"/>
      <c r="C17" s="1566">
        <v>2320</v>
      </c>
      <c r="D17" s="1567" t="s">
        <v>465</v>
      </c>
      <c r="E17" s="1568">
        <v>30000</v>
      </c>
      <c r="F17" s="1569">
        <v>0</v>
      </c>
      <c r="G17" s="1570">
        <v>0</v>
      </c>
    </row>
    <row r="18" spans="1:7" x14ac:dyDescent="0.2">
      <c r="A18" s="517"/>
      <c r="B18" s="1572"/>
      <c r="C18" s="1566">
        <v>4210</v>
      </c>
      <c r="D18" s="518" t="s">
        <v>228</v>
      </c>
      <c r="E18" s="1568">
        <v>10000</v>
      </c>
      <c r="F18" s="1569">
        <v>0</v>
      </c>
      <c r="G18" s="1570">
        <v>0</v>
      </c>
    </row>
    <row r="19" spans="1:7" x14ac:dyDescent="0.2">
      <c r="A19" s="517"/>
      <c r="B19" s="1571"/>
      <c r="C19" s="1566">
        <v>4300</v>
      </c>
      <c r="D19" s="518" t="s">
        <v>230</v>
      </c>
      <c r="E19" s="1568">
        <v>10000</v>
      </c>
      <c r="F19" s="1569">
        <v>0</v>
      </c>
      <c r="G19" s="1570">
        <v>0</v>
      </c>
    </row>
    <row r="20" spans="1:7" ht="33" customHeight="1" x14ac:dyDescent="0.2">
      <c r="A20" s="1855" t="s">
        <v>476</v>
      </c>
      <c r="B20" s="1856"/>
      <c r="C20" s="1856"/>
      <c r="D20" s="1857"/>
      <c r="E20" s="1607">
        <f>E13</f>
        <v>55000</v>
      </c>
      <c r="F20" s="850">
        <f>F13</f>
        <v>0</v>
      </c>
      <c r="G20" s="851">
        <f t="shared" ref="G20" si="2">F20/E20</f>
        <v>0</v>
      </c>
    </row>
    <row r="21" spans="1:7" x14ac:dyDescent="0.2">
      <c r="A21" s="521"/>
      <c r="B21" s="522"/>
      <c r="C21" s="522"/>
      <c r="D21" s="522"/>
      <c r="E21" s="522"/>
    </row>
    <row r="22" spans="1:7" x14ac:dyDescent="0.2">
      <c r="A22" s="521"/>
      <c r="B22" s="522"/>
      <c r="C22" s="522"/>
      <c r="D22" s="522"/>
      <c r="E22" s="522"/>
    </row>
    <row r="23" spans="1:7" x14ac:dyDescent="0.2">
      <c r="A23" s="521"/>
      <c r="B23" s="522"/>
      <c r="C23" s="522"/>
      <c r="D23" s="522"/>
      <c r="E23" s="522"/>
    </row>
    <row r="24" spans="1:7" x14ac:dyDescent="0.2">
      <c r="A24" s="521"/>
      <c r="B24" s="522"/>
      <c r="C24" s="522"/>
      <c r="D24" s="522"/>
      <c r="E24" s="522"/>
    </row>
    <row r="25" spans="1:7" x14ac:dyDescent="0.2">
      <c r="A25" s="521"/>
      <c r="B25" s="522"/>
      <c r="C25" s="522"/>
      <c r="D25" s="522"/>
      <c r="E25" s="522"/>
    </row>
    <row r="26" spans="1:7" x14ac:dyDescent="0.2">
      <c r="A26" s="521"/>
      <c r="B26" s="522"/>
      <c r="C26" s="522"/>
      <c r="D26" s="522"/>
      <c r="E26" s="522"/>
    </row>
    <row r="27" spans="1:7" x14ac:dyDescent="0.2">
      <c r="A27" s="521"/>
      <c r="B27" s="522"/>
      <c r="C27" s="522"/>
      <c r="D27" s="522"/>
      <c r="E27" s="522"/>
    </row>
    <row r="28" spans="1:7" x14ac:dyDescent="0.2">
      <c r="A28" s="521"/>
      <c r="B28" s="522"/>
      <c r="C28" s="522"/>
      <c r="D28" s="522"/>
      <c r="E28" s="522"/>
    </row>
    <row r="29" spans="1:7" x14ac:dyDescent="0.2">
      <c r="A29" s="521"/>
      <c r="B29" s="522"/>
      <c r="C29" s="522"/>
      <c r="D29" s="522"/>
      <c r="E29" s="522"/>
    </row>
    <row r="30" spans="1:7" x14ac:dyDescent="0.2">
      <c r="A30" s="521"/>
      <c r="B30" s="522"/>
      <c r="C30" s="522"/>
      <c r="D30" s="522"/>
      <c r="E30" s="522"/>
    </row>
    <row r="31" spans="1:7" x14ac:dyDescent="0.2">
      <c r="A31" s="521"/>
      <c r="B31" s="522"/>
      <c r="C31" s="522"/>
      <c r="D31" s="522"/>
      <c r="E31" s="522"/>
    </row>
    <row r="32" spans="1:7" x14ac:dyDescent="0.2">
      <c r="A32" s="521"/>
      <c r="B32" s="521"/>
      <c r="C32" s="521"/>
      <c r="D32" s="521"/>
      <c r="E32" s="521"/>
    </row>
    <row r="33" spans="1:5" x14ac:dyDescent="0.2">
      <c r="A33" s="521"/>
      <c r="B33" s="521"/>
      <c r="C33" s="521"/>
      <c r="D33" s="521"/>
      <c r="E33" s="521"/>
    </row>
    <row r="34" spans="1:5" x14ac:dyDescent="0.2">
      <c r="A34" s="521"/>
      <c r="B34" s="521"/>
      <c r="C34" s="521"/>
      <c r="D34" s="521"/>
      <c r="E34" s="521"/>
    </row>
    <row r="35" spans="1:5" x14ac:dyDescent="0.2">
      <c r="A35" s="521"/>
      <c r="B35" s="521"/>
      <c r="C35" s="521"/>
      <c r="D35" s="521"/>
      <c r="E35" s="521"/>
    </row>
    <row r="36" spans="1:5" x14ac:dyDescent="0.2">
      <c r="A36" s="521"/>
      <c r="B36" s="521"/>
      <c r="C36" s="521"/>
      <c r="D36" s="521"/>
      <c r="E36" s="521"/>
    </row>
    <row r="37" spans="1:5" x14ac:dyDescent="0.2">
      <c r="A37" s="521"/>
      <c r="B37" s="521"/>
      <c r="C37" s="521"/>
      <c r="D37" s="521"/>
      <c r="E37" s="521"/>
    </row>
  </sheetData>
  <mergeCells count="5">
    <mergeCell ref="A5:D5"/>
    <mergeCell ref="A11:D11"/>
    <mergeCell ref="A4:G4"/>
    <mergeCell ref="A20:D20"/>
    <mergeCell ref="A10:D10"/>
  </mergeCells>
  <pageMargins left="0.98425196850393704" right="0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E14" sqref="E14"/>
    </sheetView>
  </sheetViews>
  <sheetFormatPr defaultRowHeight="12.75" x14ac:dyDescent="0.2"/>
  <cols>
    <col min="1" max="1" width="6.5" style="526" customWidth="1"/>
    <col min="2" max="2" width="9.1640625" style="526" customWidth="1"/>
    <col min="3" max="3" width="9.83203125" style="526" customWidth="1"/>
    <col min="4" max="4" width="42.1640625" style="526" customWidth="1"/>
    <col min="5" max="5" width="13.1640625" style="526" customWidth="1"/>
    <col min="6" max="6" width="14" style="526" customWidth="1"/>
    <col min="7" max="7" width="14.1640625" style="526" customWidth="1"/>
    <col min="8" max="16384" width="9.33203125" style="526"/>
  </cols>
  <sheetData>
    <row r="1" spans="1:7" x14ac:dyDescent="0.2">
      <c r="A1" s="523"/>
      <c r="B1" s="523"/>
      <c r="C1" s="523"/>
      <c r="D1" s="524"/>
      <c r="E1" s="525" t="s">
        <v>630</v>
      </c>
      <c r="F1" s="525"/>
      <c r="G1" s="525"/>
    </row>
    <row r="2" spans="1:7" x14ac:dyDescent="0.2">
      <c r="A2" s="523"/>
      <c r="B2" s="523"/>
      <c r="C2" s="523"/>
      <c r="D2" s="524"/>
      <c r="E2" s="525"/>
    </row>
    <row r="3" spans="1:7" x14ac:dyDescent="0.2">
      <c r="A3" s="523"/>
      <c r="B3" s="523"/>
      <c r="C3" s="523"/>
      <c r="D3" s="524"/>
      <c r="E3" s="527"/>
    </row>
    <row r="4" spans="1:7" x14ac:dyDescent="0.2">
      <c r="A4" s="523"/>
      <c r="B4" s="523"/>
      <c r="C4" s="523"/>
      <c r="D4" s="528"/>
    </row>
    <row r="5" spans="1:7" ht="15" x14ac:dyDescent="0.2">
      <c r="A5" s="1860" t="s">
        <v>629</v>
      </c>
      <c r="B5" s="1860"/>
      <c r="C5" s="1860"/>
      <c r="D5" s="1860"/>
      <c r="E5" s="1860"/>
      <c r="F5" s="1860"/>
      <c r="G5" s="1860"/>
    </row>
    <row r="6" spans="1:7" ht="15" x14ac:dyDescent="0.2">
      <c r="A6" s="1860" t="s">
        <v>596</v>
      </c>
      <c r="B6" s="1860"/>
      <c r="C6" s="1860"/>
      <c r="D6" s="1860"/>
      <c r="E6" s="1860"/>
      <c r="F6" s="1860"/>
      <c r="G6" s="1860"/>
    </row>
    <row r="7" spans="1:7" ht="15" x14ac:dyDescent="0.2">
      <c r="A7" s="1860" t="s">
        <v>597</v>
      </c>
      <c r="B7" s="1860"/>
      <c r="C7" s="1860"/>
      <c r="D7" s="1860"/>
      <c r="E7" s="1860"/>
      <c r="F7" s="1860"/>
      <c r="G7" s="1860"/>
    </row>
    <row r="8" spans="1:7" ht="15" x14ac:dyDescent="0.2">
      <c r="A8" s="1860" t="s">
        <v>598</v>
      </c>
      <c r="B8" s="1860"/>
      <c r="C8" s="1860"/>
      <c r="D8" s="1860"/>
      <c r="E8" s="1860"/>
      <c r="F8" s="1860"/>
      <c r="G8" s="1860"/>
    </row>
    <row r="9" spans="1:7" ht="15" x14ac:dyDescent="0.2">
      <c r="A9" s="1860" t="s">
        <v>847</v>
      </c>
      <c r="B9" s="1860"/>
      <c r="C9" s="1860"/>
      <c r="D9" s="1860"/>
      <c r="E9" s="1860"/>
      <c r="F9" s="1860"/>
      <c r="G9" s="1860"/>
    </row>
    <row r="10" spans="1:7" ht="6.75" customHeight="1" x14ac:dyDescent="0.2">
      <c r="A10" s="529"/>
      <c r="B10" s="530"/>
      <c r="C10" s="530"/>
      <c r="D10" s="530"/>
    </row>
    <row r="11" spans="1:7" ht="15.75" x14ac:dyDescent="0.25">
      <c r="A11" s="531"/>
      <c r="B11" s="532"/>
      <c r="C11" s="532"/>
      <c r="D11" s="533" t="s">
        <v>592</v>
      </c>
    </row>
    <row r="12" spans="1:7" ht="9.75" customHeight="1" x14ac:dyDescent="0.2">
      <c r="A12" s="523"/>
      <c r="B12" s="523"/>
      <c r="C12" s="523"/>
      <c r="D12" s="523"/>
    </row>
    <row r="13" spans="1:7" ht="64.5" customHeight="1" x14ac:dyDescent="0.2">
      <c r="A13" s="818" t="s">
        <v>0</v>
      </c>
      <c r="B13" s="819" t="s">
        <v>1</v>
      </c>
      <c r="C13" s="534" t="s">
        <v>2</v>
      </c>
      <c r="D13" s="820" t="s">
        <v>3</v>
      </c>
      <c r="E13" s="821" t="s">
        <v>454</v>
      </c>
      <c r="F13" s="822" t="s">
        <v>846</v>
      </c>
      <c r="G13" s="823" t="s">
        <v>621</v>
      </c>
    </row>
    <row r="14" spans="1:7" s="535" customFormat="1" ht="65.25" customHeight="1" x14ac:dyDescent="0.2">
      <c r="A14" s="824">
        <v>756</v>
      </c>
      <c r="B14" s="825"/>
      <c r="C14" s="826"/>
      <c r="D14" s="827" t="s">
        <v>67</v>
      </c>
      <c r="E14" s="828">
        <f>SUM(E15)</f>
        <v>372000</v>
      </c>
      <c r="F14" s="828">
        <f>SUM(F15)</f>
        <v>249025.53</v>
      </c>
      <c r="G14" s="829">
        <f>F14/E14</f>
        <v>0.66942346774193551</v>
      </c>
    </row>
    <row r="15" spans="1:7" s="535" customFormat="1" ht="40.5" customHeight="1" x14ac:dyDescent="0.2">
      <c r="A15" s="1858"/>
      <c r="B15" s="830">
        <v>75618</v>
      </c>
      <c r="C15" s="795"/>
      <c r="D15" s="831" t="s">
        <v>98</v>
      </c>
      <c r="E15" s="797">
        <f>SUM(E16)</f>
        <v>372000</v>
      </c>
      <c r="F15" s="797">
        <f t="shared" ref="F15" si="0">SUM(F16)</f>
        <v>249025.53</v>
      </c>
      <c r="G15" s="832">
        <f>F15/E15</f>
        <v>0.66942346774193551</v>
      </c>
    </row>
    <row r="16" spans="1:7" s="535" customFormat="1" ht="24" x14ac:dyDescent="0.2">
      <c r="A16" s="1859"/>
      <c r="B16" s="833"/>
      <c r="C16" s="834">
        <v>480</v>
      </c>
      <c r="D16" s="835" t="s">
        <v>599</v>
      </c>
      <c r="E16" s="801">
        <v>372000</v>
      </c>
      <c r="F16" s="836">
        <v>249025.53</v>
      </c>
      <c r="G16" s="802">
        <f>F16/E16</f>
        <v>0.66942346774193551</v>
      </c>
    </row>
    <row r="17" spans="1:7" s="536" customFormat="1" ht="24" customHeight="1" x14ac:dyDescent="0.2">
      <c r="A17" s="837"/>
      <c r="B17" s="837"/>
      <c r="C17" s="838"/>
      <c r="D17" s="839" t="s">
        <v>600</v>
      </c>
      <c r="E17" s="840">
        <f>SUM(E14)</f>
        <v>372000</v>
      </c>
      <c r="F17" s="840">
        <f t="shared" ref="F17" si="1">SUM(F14)</f>
        <v>249025.53</v>
      </c>
      <c r="G17" s="841">
        <f>F17/E17</f>
        <v>0.66942346774193551</v>
      </c>
    </row>
    <row r="18" spans="1:7" ht="6.75" customHeight="1" x14ac:dyDescent="0.2">
      <c r="A18" s="842"/>
      <c r="B18" s="843"/>
      <c r="C18" s="844"/>
      <c r="D18" s="844"/>
      <c r="E18" s="845"/>
      <c r="F18" s="846"/>
      <c r="G18" s="846"/>
    </row>
    <row r="19" spans="1:7" ht="15.75" x14ac:dyDescent="0.25">
      <c r="A19" s="844"/>
      <c r="B19" s="844"/>
      <c r="C19" s="844"/>
      <c r="D19" s="847" t="s">
        <v>601</v>
      </c>
      <c r="E19" s="845"/>
      <c r="F19" s="846"/>
      <c r="G19" s="846"/>
    </row>
    <row r="20" spans="1:7" ht="6" customHeight="1" x14ac:dyDescent="0.2">
      <c r="A20" s="844"/>
      <c r="B20" s="844"/>
      <c r="C20" s="844"/>
      <c r="D20" s="844"/>
      <c r="E20" s="845"/>
      <c r="F20" s="846"/>
      <c r="G20" s="846"/>
    </row>
    <row r="21" spans="1:7" ht="39.75" customHeight="1" x14ac:dyDescent="0.2">
      <c r="A21" s="818" t="s">
        <v>0</v>
      </c>
      <c r="B21" s="818" t="s">
        <v>1</v>
      </c>
      <c r="C21" s="534" t="s">
        <v>2</v>
      </c>
      <c r="D21" s="820" t="s">
        <v>3</v>
      </c>
      <c r="E21" s="821" t="s">
        <v>454</v>
      </c>
      <c r="F21" s="822" t="s">
        <v>846</v>
      </c>
      <c r="G21" s="823" t="s">
        <v>621</v>
      </c>
    </row>
    <row r="22" spans="1:7" s="535" customFormat="1" ht="18" customHeight="1" x14ac:dyDescent="0.2">
      <c r="A22" s="787">
        <v>851</v>
      </c>
      <c r="B22" s="788"/>
      <c r="C22" s="789"/>
      <c r="D22" s="790" t="s">
        <v>367</v>
      </c>
      <c r="E22" s="791">
        <f>E23+E27</f>
        <v>372000</v>
      </c>
      <c r="F22" s="791">
        <f>F23+F27</f>
        <v>85218.18</v>
      </c>
      <c r="G22" s="792">
        <f>F22/E22</f>
        <v>0.22908112903225805</v>
      </c>
    </row>
    <row r="23" spans="1:7" s="535" customFormat="1" ht="19.5" customHeight="1" x14ac:dyDescent="0.2">
      <c r="A23" s="793"/>
      <c r="B23" s="794">
        <v>85153</v>
      </c>
      <c r="C23" s="795"/>
      <c r="D23" s="796" t="s">
        <v>373</v>
      </c>
      <c r="E23" s="797">
        <f>SUM(E24:E26)</f>
        <v>3000</v>
      </c>
      <c r="F23" s="797">
        <f>SUM(F24:F26)</f>
        <v>0</v>
      </c>
      <c r="G23" s="798">
        <f>F23/E23</f>
        <v>0</v>
      </c>
    </row>
    <row r="24" spans="1:7" s="535" customFormat="1" ht="12" x14ac:dyDescent="0.2">
      <c r="A24" s="793"/>
      <c r="B24" s="793"/>
      <c r="C24" s="799">
        <v>4170</v>
      </c>
      <c r="D24" s="800" t="s">
        <v>235</v>
      </c>
      <c r="E24" s="801">
        <v>1120</v>
      </c>
      <c r="F24" s="1573">
        <v>0</v>
      </c>
      <c r="G24" s="802">
        <f>F24/E24</f>
        <v>0</v>
      </c>
    </row>
    <row r="25" spans="1:7" s="535" customFormat="1" ht="12" x14ac:dyDescent="0.2">
      <c r="A25" s="793"/>
      <c r="B25" s="793"/>
      <c r="C25" s="799">
        <v>4210</v>
      </c>
      <c r="D25" s="800" t="s">
        <v>228</v>
      </c>
      <c r="E25" s="801">
        <v>1000</v>
      </c>
      <c r="F25" s="1573">
        <v>0</v>
      </c>
      <c r="G25" s="802">
        <f t="shared" ref="G25:G26" si="2">F25/E25</f>
        <v>0</v>
      </c>
    </row>
    <row r="26" spans="1:7" s="535" customFormat="1" ht="12" x14ac:dyDescent="0.2">
      <c r="A26" s="793"/>
      <c r="B26" s="793"/>
      <c r="C26" s="799">
        <v>4300</v>
      </c>
      <c r="D26" s="848" t="s">
        <v>230</v>
      </c>
      <c r="E26" s="801">
        <v>880</v>
      </c>
      <c r="F26" s="1573">
        <v>0</v>
      </c>
      <c r="G26" s="802">
        <f t="shared" si="2"/>
        <v>0</v>
      </c>
    </row>
    <row r="27" spans="1:7" s="535" customFormat="1" ht="17.25" customHeight="1" x14ac:dyDescent="0.2">
      <c r="A27" s="793"/>
      <c r="B27" s="794">
        <v>85154</v>
      </c>
      <c r="C27" s="795"/>
      <c r="D27" s="796" t="s">
        <v>375</v>
      </c>
      <c r="E27" s="797">
        <f>SUM(E28:E39)</f>
        <v>369000</v>
      </c>
      <c r="F27" s="797">
        <f>SUM(F28:F39)</f>
        <v>85218.18</v>
      </c>
      <c r="G27" s="798">
        <f>F27/E27</f>
        <v>0.23094357723577233</v>
      </c>
    </row>
    <row r="28" spans="1:7" s="535" customFormat="1" ht="77.25" customHeight="1" x14ac:dyDescent="0.2">
      <c r="A28" s="793"/>
      <c r="B28" s="793"/>
      <c r="C28" s="803">
        <v>2360</v>
      </c>
      <c r="D28" s="804" t="s">
        <v>474</v>
      </c>
      <c r="E28" s="805">
        <v>40000</v>
      </c>
      <c r="F28" s="806">
        <v>0</v>
      </c>
      <c r="G28" s="802">
        <f>F28/E28</f>
        <v>0</v>
      </c>
    </row>
    <row r="29" spans="1:7" s="535" customFormat="1" ht="52.5" customHeight="1" x14ac:dyDescent="0.2">
      <c r="A29" s="793"/>
      <c r="B29" s="793"/>
      <c r="C29" s="803">
        <v>2710</v>
      </c>
      <c r="D29" s="804" t="s">
        <v>602</v>
      </c>
      <c r="E29" s="805">
        <v>25000</v>
      </c>
      <c r="F29" s="806">
        <v>0</v>
      </c>
      <c r="G29" s="802">
        <f>F29/E29</f>
        <v>0</v>
      </c>
    </row>
    <row r="30" spans="1:7" s="535" customFormat="1" ht="12" x14ac:dyDescent="0.2">
      <c r="A30" s="793"/>
      <c r="B30" s="793"/>
      <c r="C30" s="799">
        <v>4110</v>
      </c>
      <c r="D30" s="807" t="s">
        <v>224</v>
      </c>
      <c r="E30" s="801">
        <v>2000</v>
      </c>
      <c r="F30" s="806">
        <v>1529.6</v>
      </c>
      <c r="G30" s="802">
        <f t="shared" ref="G30:G39" si="3">F30/E30</f>
        <v>0.76479999999999992</v>
      </c>
    </row>
    <row r="31" spans="1:7" s="535" customFormat="1" ht="12" x14ac:dyDescent="0.2">
      <c r="A31" s="793"/>
      <c r="B31" s="793"/>
      <c r="C31" s="799">
        <v>4120</v>
      </c>
      <c r="D31" s="807" t="s">
        <v>226</v>
      </c>
      <c r="E31" s="801">
        <v>300</v>
      </c>
      <c r="F31" s="806">
        <v>148.22999999999999</v>
      </c>
      <c r="G31" s="802">
        <f t="shared" si="3"/>
        <v>0.49409999999999998</v>
      </c>
    </row>
    <row r="32" spans="1:7" s="535" customFormat="1" ht="12" x14ac:dyDescent="0.2">
      <c r="A32" s="793"/>
      <c r="B32" s="793"/>
      <c r="C32" s="799">
        <v>4170</v>
      </c>
      <c r="D32" s="807" t="s">
        <v>235</v>
      </c>
      <c r="E32" s="801">
        <v>130020</v>
      </c>
      <c r="F32" s="806">
        <v>42233.91</v>
      </c>
      <c r="G32" s="802">
        <f t="shared" si="3"/>
        <v>0.32482625749884636</v>
      </c>
    </row>
    <row r="33" spans="1:7" s="535" customFormat="1" ht="12" x14ac:dyDescent="0.2">
      <c r="A33" s="793"/>
      <c r="B33" s="793"/>
      <c r="C33" s="799">
        <v>4210</v>
      </c>
      <c r="D33" s="807" t="s">
        <v>228</v>
      </c>
      <c r="E33" s="801">
        <v>27450</v>
      </c>
      <c r="F33" s="806">
        <v>4911.3900000000003</v>
      </c>
      <c r="G33" s="802">
        <f t="shared" si="3"/>
        <v>0.17892131147540985</v>
      </c>
    </row>
    <row r="34" spans="1:7" s="535" customFormat="1" ht="12" x14ac:dyDescent="0.2">
      <c r="A34" s="793"/>
      <c r="B34" s="793"/>
      <c r="C34" s="799">
        <v>4260</v>
      </c>
      <c r="D34" s="807" t="s">
        <v>238</v>
      </c>
      <c r="E34" s="801">
        <v>8000</v>
      </c>
      <c r="F34" s="806">
        <v>5286.35</v>
      </c>
      <c r="G34" s="802">
        <f t="shared" si="3"/>
        <v>0.66079375000000007</v>
      </c>
    </row>
    <row r="35" spans="1:7" s="535" customFormat="1" ht="12" x14ac:dyDescent="0.2">
      <c r="A35" s="793"/>
      <c r="B35" s="793"/>
      <c r="C35" s="799">
        <v>4270</v>
      </c>
      <c r="D35" s="807" t="s">
        <v>249</v>
      </c>
      <c r="E35" s="801">
        <v>2000</v>
      </c>
      <c r="F35" s="806">
        <v>0</v>
      </c>
      <c r="G35" s="802">
        <f t="shared" si="3"/>
        <v>0</v>
      </c>
    </row>
    <row r="36" spans="1:7" s="535" customFormat="1" ht="12" x14ac:dyDescent="0.2">
      <c r="A36" s="793"/>
      <c r="B36" s="793"/>
      <c r="C36" s="799">
        <v>4300</v>
      </c>
      <c r="D36" s="807" t="s">
        <v>230</v>
      </c>
      <c r="E36" s="801">
        <v>127000</v>
      </c>
      <c r="F36" s="806">
        <v>29474.73</v>
      </c>
      <c r="G36" s="802">
        <f t="shared" si="3"/>
        <v>0.23208448818897637</v>
      </c>
    </row>
    <row r="37" spans="1:7" s="535" customFormat="1" ht="27" customHeight="1" x14ac:dyDescent="0.2">
      <c r="A37" s="793"/>
      <c r="B37" s="793"/>
      <c r="C37" s="799">
        <v>4360</v>
      </c>
      <c r="D37" s="808" t="s">
        <v>659</v>
      </c>
      <c r="E37" s="801">
        <v>2500</v>
      </c>
      <c r="F37" s="806">
        <v>984.51</v>
      </c>
      <c r="G37" s="802">
        <f t="shared" si="3"/>
        <v>0.39380399999999999</v>
      </c>
    </row>
    <row r="38" spans="1:7" s="535" customFormat="1" ht="12.75" customHeight="1" x14ac:dyDescent="0.2">
      <c r="A38" s="793"/>
      <c r="B38" s="793"/>
      <c r="C38" s="799">
        <v>4410</v>
      </c>
      <c r="D38" s="807" t="s">
        <v>302</v>
      </c>
      <c r="E38" s="801">
        <v>730</v>
      </c>
      <c r="F38" s="806">
        <v>56.84</v>
      </c>
      <c r="G38" s="802">
        <f t="shared" si="3"/>
        <v>7.7863013698630149E-2</v>
      </c>
    </row>
    <row r="39" spans="1:7" s="535" customFormat="1" ht="15.75" customHeight="1" thickBot="1" x14ac:dyDescent="0.25">
      <c r="A39" s="809"/>
      <c r="B39" s="809"/>
      <c r="C39" s="810">
        <v>4430</v>
      </c>
      <c r="D39" s="811" t="s">
        <v>232</v>
      </c>
      <c r="E39" s="812">
        <v>4000</v>
      </c>
      <c r="F39" s="806">
        <v>592.62</v>
      </c>
      <c r="G39" s="802">
        <f t="shared" si="3"/>
        <v>0.14815500000000001</v>
      </c>
    </row>
    <row r="40" spans="1:7" s="536" customFormat="1" ht="19.5" customHeight="1" x14ac:dyDescent="0.2">
      <c r="A40" s="813"/>
      <c r="B40" s="813"/>
      <c r="C40" s="814"/>
      <c r="D40" s="815" t="s">
        <v>600</v>
      </c>
      <c r="E40" s="816">
        <f>E22</f>
        <v>372000</v>
      </c>
      <c r="F40" s="816">
        <f t="shared" ref="F40" si="4">F22</f>
        <v>85218.18</v>
      </c>
      <c r="G40" s="817">
        <f>F40/E40</f>
        <v>0.22908112903225805</v>
      </c>
    </row>
  </sheetData>
  <sheetProtection selectLockedCells="1" selectUnlockedCells="1"/>
  <mergeCells count="6">
    <mergeCell ref="A15:A16"/>
    <mergeCell ref="A5:G5"/>
    <mergeCell ref="A6:G6"/>
    <mergeCell ref="A7:G7"/>
    <mergeCell ref="A8:G8"/>
    <mergeCell ref="A9:G9"/>
  </mergeCells>
  <pageMargins left="0.98425196850393704" right="0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zoomScaleNormal="100" workbookViewId="0">
      <selection activeCell="G181" sqref="G181"/>
    </sheetView>
  </sheetViews>
  <sheetFormatPr defaultColWidth="13.33203125" defaultRowHeight="12.75" x14ac:dyDescent="0.2"/>
  <cols>
    <col min="1" max="1" width="6.6640625" style="420" customWidth="1"/>
    <col min="2" max="2" width="8.1640625" style="420" customWidth="1"/>
    <col min="3" max="3" width="8.6640625" style="420" customWidth="1"/>
    <col min="4" max="4" width="13.33203125" style="420" customWidth="1"/>
    <col min="5" max="5" width="38.33203125" style="420" customWidth="1"/>
    <col min="6" max="6" width="15.83203125" style="494" customWidth="1"/>
    <col min="7" max="7" width="17" style="422" customWidth="1"/>
    <col min="8" max="8" width="10.6640625" style="422" customWidth="1"/>
    <col min="9" max="9" width="13.5" style="422" customWidth="1"/>
    <col min="10" max="10" width="18.83203125" style="422" customWidth="1"/>
    <col min="11" max="144" width="13.5" style="422" customWidth="1"/>
    <col min="145" max="149" width="13.33203125" style="422"/>
    <col min="150" max="150" width="6.6640625" style="422" customWidth="1"/>
    <col min="151" max="151" width="8.1640625" style="422" customWidth="1"/>
    <col min="152" max="152" width="8.6640625" style="422" customWidth="1"/>
    <col min="153" max="153" width="15.1640625" style="422" customWidth="1"/>
    <col min="154" max="154" width="56.6640625" style="422" customWidth="1"/>
    <col min="155" max="155" width="15.83203125" style="422" customWidth="1"/>
    <col min="156" max="400" width="13.5" style="422" customWidth="1"/>
    <col min="401" max="405" width="13.33203125" style="422"/>
    <col min="406" max="406" width="6.6640625" style="422" customWidth="1"/>
    <col min="407" max="407" width="8.1640625" style="422" customWidth="1"/>
    <col min="408" max="408" width="8.6640625" style="422" customWidth="1"/>
    <col min="409" max="409" width="15.1640625" style="422" customWidth="1"/>
    <col min="410" max="410" width="56.6640625" style="422" customWidth="1"/>
    <col min="411" max="411" width="15.83203125" style="422" customWidth="1"/>
    <col min="412" max="656" width="13.5" style="422" customWidth="1"/>
    <col min="657" max="661" width="13.33203125" style="422"/>
    <col min="662" max="662" width="6.6640625" style="422" customWidth="1"/>
    <col min="663" max="663" width="8.1640625" style="422" customWidth="1"/>
    <col min="664" max="664" width="8.6640625" style="422" customWidth="1"/>
    <col min="665" max="665" width="15.1640625" style="422" customWidth="1"/>
    <col min="666" max="666" width="56.6640625" style="422" customWidth="1"/>
    <col min="667" max="667" width="15.83203125" style="422" customWidth="1"/>
    <col min="668" max="912" width="13.5" style="422" customWidth="1"/>
    <col min="913" max="917" width="13.33203125" style="422"/>
    <col min="918" max="918" width="6.6640625" style="422" customWidth="1"/>
    <col min="919" max="919" width="8.1640625" style="422" customWidth="1"/>
    <col min="920" max="920" width="8.6640625" style="422" customWidth="1"/>
    <col min="921" max="921" width="15.1640625" style="422" customWidth="1"/>
    <col min="922" max="922" width="56.6640625" style="422" customWidth="1"/>
    <col min="923" max="923" width="15.83203125" style="422" customWidth="1"/>
    <col min="924" max="1168" width="13.5" style="422" customWidth="1"/>
    <col min="1169" max="1173" width="13.33203125" style="422"/>
    <col min="1174" max="1174" width="6.6640625" style="422" customWidth="1"/>
    <col min="1175" max="1175" width="8.1640625" style="422" customWidth="1"/>
    <col min="1176" max="1176" width="8.6640625" style="422" customWidth="1"/>
    <col min="1177" max="1177" width="15.1640625" style="422" customWidth="1"/>
    <col min="1178" max="1178" width="56.6640625" style="422" customWidth="1"/>
    <col min="1179" max="1179" width="15.83203125" style="422" customWidth="1"/>
    <col min="1180" max="1424" width="13.5" style="422" customWidth="1"/>
    <col min="1425" max="1429" width="13.33203125" style="422"/>
    <col min="1430" max="1430" width="6.6640625" style="422" customWidth="1"/>
    <col min="1431" max="1431" width="8.1640625" style="422" customWidth="1"/>
    <col min="1432" max="1432" width="8.6640625" style="422" customWidth="1"/>
    <col min="1433" max="1433" width="15.1640625" style="422" customWidth="1"/>
    <col min="1434" max="1434" width="56.6640625" style="422" customWidth="1"/>
    <col min="1435" max="1435" width="15.83203125" style="422" customWidth="1"/>
    <col min="1436" max="1680" width="13.5" style="422" customWidth="1"/>
    <col min="1681" max="1685" width="13.33203125" style="422"/>
    <col min="1686" max="1686" width="6.6640625" style="422" customWidth="1"/>
    <col min="1687" max="1687" width="8.1640625" style="422" customWidth="1"/>
    <col min="1688" max="1688" width="8.6640625" style="422" customWidth="1"/>
    <col min="1689" max="1689" width="15.1640625" style="422" customWidth="1"/>
    <col min="1690" max="1690" width="56.6640625" style="422" customWidth="1"/>
    <col min="1691" max="1691" width="15.83203125" style="422" customWidth="1"/>
    <col min="1692" max="1936" width="13.5" style="422" customWidth="1"/>
    <col min="1937" max="1941" width="13.33203125" style="422"/>
    <col min="1942" max="1942" width="6.6640625" style="422" customWidth="1"/>
    <col min="1943" max="1943" width="8.1640625" style="422" customWidth="1"/>
    <col min="1944" max="1944" width="8.6640625" style="422" customWidth="1"/>
    <col min="1945" max="1945" width="15.1640625" style="422" customWidth="1"/>
    <col min="1946" max="1946" width="56.6640625" style="422" customWidth="1"/>
    <col min="1947" max="1947" width="15.83203125" style="422" customWidth="1"/>
    <col min="1948" max="2192" width="13.5" style="422" customWidth="1"/>
    <col min="2193" max="2197" width="13.33203125" style="422"/>
    <col min="2198" max="2198" width="6.6640625" style="422" customWidth="1"/>
    <col min="2199" max="2199" width="8.1640625" style="422" customWidth="1"/>
    <col min="2200" max="2200" width="8.6640625" style="422" customWidth="1"/>
    <col min="2201" max="2201" width="15.1640625" style="422" customWidth="1"/>
    <col min="2202" max="2202" width="56.6640625" style="422" customWidth="1"/>
    <col min="2203" max="2203" width="15.83203125" style="422" customWidth="1"/>
    <col min="2204" max="2448" width="13.5" style="422" customWidth="1"/>
    <col min="2449" max="2453" width="13.33203125" style="422"/>
    <col min="2454" max="2454" width="6.6640625" style="422" customWidth="1"/>
    <col min="2455" max="2455" width="8.1640625" style="422" customWidth="1"/>
    <col min="2456" max="2456" width="8.6640625" style="422" customWidth="1"/>
    <col min="2457" max="2457" width="15.1640625" style="422" customWidth="1"/>
    <col min="2458" max="2458" width="56.6640625" style="422" customWidth="1"/>
    <col min="2459" max="2459" width="15.83203125" style="422" customWidth="1"/>
    <col min="2460" max="2704" width="13.5" style="422" customWidth="1"/>
    <col min="2705" max="2709" width="13.33203125" style="422"/>
    <col min="2710" max="2710" width="6.6640625" style="422" customWidth="1"/>
    <col min="2711" max="2711" width="8.1640625" style="422" customWidth="1"/>
    <col min="2712" max="2712" width="8.6640625" style="422" customWidth="1"/>
    <col min="2713" max="2713" width="15.1640625" style="422" customWidth="1"/>
    <col min="2714" max="2714" width="56.6640625" style="422" customWidth="1"/>
    <col min="2715" max="2715" width="15.83203125" style="422" customWidth="1"/>
    <col min="2716" max="2960" width="13.5" style="422" customWidth="1"/>
    <col min="2961" max="2965" width="13.33203125" style="422"/>
    <col min="2966" max="2966" width="6.6640625" style="422" customWidth="1"/>
    <col min="2967" max="2967" width="8.1640625" style="422" customWidth="1"/>
    <col min="2968" max="2968" width="8.6640625" style="422" customWidth="1"/>
    <col min="2969" max="2969" width="15.1640625" style="422" customWidth="1"/>
    <col min="2970" max="2970" width="56.6640625" style="422" customWidth="1"/>
    <col min="2971" max="2971" width="15.83203125" style="422" customWidth="1"/>
    <col min="2972" max="3216" width="13.5" style="422" customWidth="1"/>
    <col min="3217" max="3221" width="13.33203125" style="422"/>
    <col min="3222" max="3222" width="6.6640625" style="422" customWidth="1"/>
    <col min="3223" max="3223" width="8.1640625" style="422" customWidth="1"/>
    <col min="3224" max="3224" width="8.6640625" style="422" customWidth="1"/>
    <col min="3225" max="3225" width="15.1640625" style="422" customWidth="1"/>
    <col min="3226" max="3226" width="56.6640625" style="422" customWidth="1"/>
    <col min="3227" max="3227" width="15.83203125" style="422" customWidth="1"/>
    <col min="3228" max="3472" width="13.5" style="422" customWidth="1"/>
    <col min="3473" max="3477" width="13.33203125" style="422"/>
    <col min="3478" max="3478" width="6.6640625" style="422" customWidth="1"/>
    <col min="3479" max="3479" width="8.1640625" style="422" customWidth="1"/>
    <col min="3480" max="3480" width="8.6640625" style="422" customWidth="1"/>
    <col min="3481" max="3481" width="15.1640625" style="422" customWidth="1"/>
    <col min="3482" max="3482" width="56.6640625" style="422" customWidth="1"/>
    <col min="3483" max="3483" width="15.83203125" style="422" customWidth="1"/>
    <col min="3484" max="3728" width="13.5" style="422" customWidth="1"/>
    <col min="3729" max="3733" width="13.33203125" style="422"/>
    <col min="3734" max="3734" width="6.6640625" style="422" customWidth="1"/>
    <col min="3735" max="3735" width="8.1640625" style="422" customWidth="1"/>
    <col min="3736" max="3736" width="8.6640625" style="422" customWidth="1"/>
    <col min="3737" max="3737" width="15.1640625" style="422" customWidth="1"/>
    <col min="3738" max="3738" width="56.6640625" style="422" customWidth="1"/>
    <col min="3739" max="3739" width="15.83203125" style="422" customWidth="1"/>
    <col min="3740" max="3984" width="13.5" style="422" customWidth="1"/>
    <col min="3985" max="3989" width="13.33203125" style="422"/>
    <col min="3990" max="3990" width="6.6640625" style="422" customWidth="1"/>
    <col min="3991" max="3991" width="8.1640625" style="422" customWidth="1"/>
    <col min="3992" max="3992" width="8.6640625" style="422" customWidth="1"/>
    <col min="3993" max="3993" width="15.1640625" style="422" customWidth="1"/>
    <col min="3994" max="3994" width="56.6640625" style="422" customWidth="1"/>
    <col min="3995" max="3995" width="15.83203125" style="422" customWidth="1"/>
    <col min="3996" max="4240" width="13.5" style="422" customWidth="1"/>
    <col min="4241" max="4245" width="13.33203125" style="422"/>
    <col min="4246" max="4246" width="6.6640625" style="422" customWidth="1"/>
    <col min="4247" max="4247" width="8.1640625" style="422" customWidth="1"/>
    <col min="4248" max="4248" width="8.6640625" style="422" customWidth="1"/>
    <col min="4249" max="4249" width="15.1640625" style="422" customWidth="1"/>
    <col min="4250" max="4250" width="56.6640625" style="422" customWidth="1"/>
    <col min="4251" max="4251" width="15.83203125" style="422" customWidth="1"/>
    <col min="4252" max="4496" width="13.5" style="422" customWidth="1"/>
    <col min="4497" max="4501" width="13.33203125" style="422"/>
    <col min="4502" max="4502" width="6.6640625" style="422" customWidth="1"/>
    <col min="4503" max="4503" width="8.1640625" style="422" customWidth="1"/>
    <col min="4504" max="4504" width="8.6640625" style="422" customWidth="1"/>
    <col min="4505" max="4505" width="15.1640625" style="422" customWidth="1"/>
    <col min="4506" max="4506" width="56.6640625" style="422" customWidth="1"/>
    <col min="4507" max="4507" width="15.83203125" style="422" customWidth="1"/>
    <col min="4508" max="4752" width="13.5" style="422" customWidth="1"/>
    <col min="4753" max="4757" width="13.33203125" style="422"/>
    <col min="4758" max="4758" width="6.6640625" style="422" customWidth="1"/>
    <col min="4759" max="4759" width="8.1640625" style="422" customWidth="1"/>
    <col min="4760" max="4760" width="8.6640625" style="422" customWidth="1"/>
    <col min="4761" max="4761" width="15.1640625" style="422" customWidth="1"/>
    <col min="4762" max="4762" width="56.6640625" style="422" customWidth="1"/>
    <col min="4763" max="4763" width="15.83203125" style="422" customWidth="1"/>
    <col min="4764" max="5008" width="13.5" style="422" customWidth="1"/>
    <col min="5009" max="5013" width="13.33203125" style="422"/>
    <col min="5014" max="5014" width="6.6640625" style="422" customWidth="1"/>
    <col min="5015" max="5015" width="8.1640625" style="422" customWidth="1"/>
    <col min="5016" max="5016" width="8.6640625" style="422" customWidth="1"/>
    <col min="5017" max="5017" width="15.1640625" style="422" customWidth="1"/>
    <col min="5018" max="5018" width="56.6640625" style="422" customWidth="1"/>
    <col min="5019" max="5019" width="15.83203125" style="422" customWidth="1"/>
    <col min="5020" max="5264" width="13.5" style="422" customWidth="1"/>
    <col min="5265" max="5269" width="13.33203125" style="422"/>
    <col min="5270" max="5270" width="6.6640625" style="422" customWidth="1"/>
    <col min="5271" max="5271" width="8.1640625" style="422" customWidth="1"/>
    <col min="5272" max="5272" width="8.6640625" style="422" customWidth="1"/>
    <col min="5273" max="5273" width="15.1640625" style="422" customWidth="1"/>
    <col min="5274" max="5274" width="56.6640625" style="422" customWidth="1"/>
    <col min="5275" max="5275" width="15.83203125" style="422" customWidth="1"/>
    <col min="5276" max="5520" width="13.5" style="422" customWidth="1"/>
    <col min="5521" max="5525" width="13.33203125" style="422"/>
    <col min="5526" max="5526" width="6.6640625" style="422" customWidth="1"/>
    <col min="5527" max="5527" width="8.1640625" style="422" customWidth="1"/>
    <col min="5528" max="5528" width="8.6640625" style="422" customWidth="1"/>
    <col min="5529" max="5529" width="15.1640625" style="422" customWidth="1"/>
    <col min="5530" max="5530" width="56.6640625" style="422" customWidth="1"/>
    <col min="5531" max="5531" width="15.83203125" style="422" customWidth="1"/>
    <col min="5532" max="5776" width="13.5" style="422" customWidth="1"/>
    <col min="5777" max="5781" width="13.33203125" style="422"/>
    <col min="5782" max="5782" width="6.6640625" style="422" customWidth="1"/>
    <col min="5783" max="5783" width="8.1640625" style="422" customWidth="1"/>
    <col min="5784" max="5784" width="8.6640625" style="422" customWidth="1"/>
    <col min="5785" max="5785" width="15.1640625" style="422" customWidth="1"/>
    <col min="5786" max="5786" width="56.6640625" style="422" customWidth="1"/>
    <col min="5787" max="5787" width="15.83203125" style="422" customWidth="1"/>
    <col min="5788" max="6032" width="13.5" style="422" customWidth="1"/>
    <col min="6033" max="6037" width="13.33203125" style="422"/>
    <col min="6038" max="6038" width="6.6640625" style="422" customWidth="1"/>
    <col min="6039" max="6039" width="8.1640625" style="422" customWidth="1"/>
    <col min="6040" max="6040" width="8.6640625" style="422" customWidth="1"/>
    <col min="6041" max="6041" width="15.1640625" style="422" customWidth="1"/>
    <col min="6042" max="6042" width="56.6640625" style="422" customWidth="1"/>
    <col min="6043" max="6043" width="15.83203125" style="422" customWidth="1"/>
    <col min="6044" max="6288" width="13.5" style="422" customWidth="1"/>
    <col min="6289" max="6293" width="13.33203125" style="422"/>
    <col min="6294" max="6294" width="6.6640625" style="422" customWidth="1"/>
    <col min="6295" max="6295" width="8.1640625" style="422" customWidth="1"/>
    <col min="6296" max="6296" width="8.6640625" style="422" customWidth="1"/>
    <col min="6297" max="6297" width="15.1640625" style="422" customWidth="1"/>
    <col min="6298" max="6298" width="56.6640625" style="422" customWidth="1"/>
    <col min="6299" max="6299" width="15.83203125" style="422" customWidth="1"/>
    <col min="6300" max="6544" width="13.5" style="422" customWidth="1"/>
    <col min="6545" max="6549" width="13.33203125" style="422"/>
    <col min="6550" max="6550" width="6.6640625" style="422" customWidth="1"/>
    <col min="6551" max="6551" width="8.1640625" style="422" customWidth="1"/>
    <col min="6552" max="6552" width="8.6640625" style="422" customWidth="1"/>
    <col min="6553" max="6553" width="15.1640625" style="422" customWidth="1"/>
    <col min="6554" max="6554" width="56.6640625" style="422" customWidth="1"/>
    <col min="6555" max="6555" width="15.83203125" style="422" customWidth="1"/>
    <col min="6556" max="6800" width="13.5" style="422" customWidth="1"/>
    <col min="6801" max="6805" width="13.33203125" style="422"/>
    <col min="6806" max="6806" width="6.6640625" style="422" customWidth="1"/>
    <col min="6807" max="6807" width="8.1640625" style="422" customWidth="1"/>
    <col min="6808" max="6808" width="8.6640625" style="422" customWidth="1"/>
    <col min="6809" max="6809" width="15.1640625" style="422" customWidth="1"/>
    <col min="6810" max="6810" width="56.6640625" style="422" customWidth="1"/>
    <col min="6811" max="6811" width="15.83203125" style="422" customWidth="1"/>
    <col min="6812" max="7056" width="13.5" style="422" customWidth="1"/>
    <col min="7057" max="7061" width="13.33203125" style="422"/>
    <col min="7062" max="7062" width="6.6640625" style="422" customWidth="1"/>
    <col min="7063" max="7063" width="8.1640625" style="422" customWidth="1"/>
    <col min="7064" max="7064" width="8.6640625" style="422" customWidth="1"/>
    <col min="7065" max="7065" width="15.1640625" style="422" customWidth="1"/>
    <col min="7066" max="7066" width="56.6640625" style="422" customWidth="1"/>
    <col min="7067" max="7067" width="15.83203125" style="422" customWidth="1"/>
    <col min="7068" max="7312" width="13.5" style="422" customWidth="1"/>
    <col min="7313" max="7317" width="13.33203125" style="422"/>
    <col min="7318" max="7318" width="6.6640625" style="422" customWidth="1"/>
    <col min="7319" max="7319" width="8.1640625" style="422" customWidth="1"/>
    <col min="7320" max="7320" width="8.6640625" style="422" customWidth="1"/>
    <col min="7321" max="7321" width="15.1640625" style="422" customWidth="1"/>
    <col min="7322" max="7322" width="56.6640625" style="422" customWidth="1"/>
    <col min="7323" max="7323" width="15.83203125" style="422" customWidth="1"/>
    <col min="7324" max="7568" width="13.5" style="422" customWidth="1"/>
    <col min="7569" max="7573" width="13.33203125" style="422"/>
    <col min="7574" max="7574" width="6.6640625" style="422" customWidth="1"/>
    <col min="7575" max="7575" width="8.1640625" style="422" customWidth="1"/>
    <col min="7576" max="7576" width="8.6640625" style="422" customWidth="1"/>
    <col min="7577" max="7577" width="15.1640625" style="422" customWidth="1"/>
    <col min="7578" max="7578" width="56.6640625" style="422" customWidth="1"/>
    <col min="7579" max="7579" width="15.83203125" style="422" customWidth="1"/>
    <col min="7580" max="7824" width="13.5" style="422" customWidth="1"/>
    <col min="7825" max="7829" width="13.33203125" style="422"/>
    <col min="7830" max="7830" width="6.6640625" style="422" customWidth="1"/>
    <col min="7831" max="7831" width="8.1640625" style="422" customWidth="1"/>
    <col min="7832" max="7832" width="8.6640625" style="422" customWidth="1"/>
    <col min="7833" max="7833" width="15.1640625" style="422" customWidth="1"/>
    <col min="7834" max="7834" width="56.6640625" style="422" customWidth="1"/>
    <col min="7835" max="7835" width="15.83203125" style="422" customWidth="1"/>
    <col min="7836" max="8080" width="13.5" style="422" customWidth="1"/>
    <col min="8081" max="8085" width="13.33203125" style="422"/>
    <col min="8086" max="8086" width="6.6640625" style="422" customWidth="1"/>
    <col min="8087" max="8087" width="8.1640625" style="422" customWidth="1"/>
    <col min="8088" max="8088" width="8.6640625" style="422" customWidth="1"/>
    <col min="8089" max="8089" width="15.1640625" style="422" customWidth="1"/>
    <col min="8090" max="8090" width="56.6640625" style="422" customWidth="1"/>
    <col min="8091" max="8091" width="15.83203125" style="422" customWidth="1"/>
    <col min="8092" max="8336" width="13.5" style="422" customWidth="1"/>
    <col min="8337" max="8341" width="13.33203125" style="422"/>
    <col min="8342" max="8342" width="6.6640625" style="422" customWidth="1"/>
    <col min="8343" max="8343" width="8.1640625" style="422" customWidth="1"/>
    <col min="8344" max="8344" width="8.6640625" style="422" customWidth="1"/>
    <col min="8345" max="8345" width="15.1640625" style="422" customWidth="1"/>
    <col min="8346" max="8346" width="56.6640625" style="422" customWidth="1"/>
    <col min="8347" max="8347" width="15.83203125" style="422" customWidth="1"/>
    <col min="8348" max="8592" width="13.5" style="422" customWidth="1"/>
    <col min="8593" max="8597" width="13.33203125" style="422"/>
    <col min="8598" max="8598" width="6.6640625" style="422" customWidth="1"/>
    <col min="8599" max="8599" width="8.1640625" style="422" customWidth="1"/>
    <col min="8600" max="8600" width="8.6640625" style="422" customWidth="1"/>
    <col min="8601" max="8601" width="15.1640625" style="422" customWidth="1"/>
    <col min="8602" max="8602" width="56.6640625" style="422" customWidth="1"/>
    <col min="8603" max="8603" width="15.83203125" style="422" customWidth="1"/>
    <col min="8604" max="8848" width="13.5" style="422" customWidth="1"/>
    <col min="8849" max="8853" width="13.33203125" style="422"/>
    <col min="8854" max="8854" width="6.6640625" style="422" customWidth="1"/>
    <col min="8855" max="8855" width="8.1640625" style="422" customWidth="1"/>
    <col min="8856" max="8856" width="8.6640625" style="422" customWidth="1"/>
    <col min="8857" max="8857" width="15.1640625" style="422" customWidth="1"/>
    <col min="8858" max="8858" width="56.6640625" style="422" customWidth="1"/>
    <col min="8859" max="8859" width="15.83203125" style="422" customWidth="1"/>
    <col min="8860" max="9104" width="13.5" style="422" customWidth="1"/>
    <col min="9105" max="9109" width="13.33203125" style="422"/>
    <col min="9110" max="9110" width="6.6640625" style="422" customWidth="1"/>
    <col min="9111" max="9111" width="8.1640625" style="422" customWidth="1"/>
    <col min="9112" max="9112" width="8.6640625" style="422" customWidth="1"/>
    <col min="9113" max="9113" width="15.1640625" style="422" customWidth="1"/>
    <col min="9114" max="9114" width="56.6640625" style="422" customWidth="1"/>
    <col min="9115" max="9115" width="15.83203125" style="422" customWidth="1"/>
    <col min="9116" max="9360" width="13.5" style="422" customWidth="1"/>
    <col min="9361" max="9365" width="13.33203125" style="422"/>
    <col min="9366" max="9366" width="6.6640625" style="422" customWidth="1"/>
    <col min="9367" max="9367" width="8.1640625" style="422" customWidth="1"/>
    <col min="9368" max="9368" width="8.6640625" style="422" customWidth="1"/>
    <col min="9369" max="9369" width="15.1640625" style="422" customWidth="1"/>
    <col min="9370" max="9370" width="56.6640625" style="422" customWidth="1"/>
    <col min="9371" max="9371" width="15.83203125" style="422" customWidth="1"/>
    <col min="9372" max="9616" width="13.5" style="422" customWidth="1"/>
    <col min="9617" max="9621" width="13.33203125" style="422"/>
    <col min="9622" max="9622" width="6.6640625" style="422" customWidth="1"/>
    <col min="9623" max="9623" width="8.1640625" style="422" customWidth="1"/>
    <col min="9624" max="9624" width="8.6640625" style="422" customWidth="1"/>
    <col min="9625" max="9625" width="15.1640625" style="422" customWidth="1"/>
    <col min="9626" max="9626" width="56.6640625" style="422" customWidth="1"/>
    <col min="9627" max="9627" width="15.83203125" style="422" customWidth="1"/>
    <col min="9628" max="9872" width="13.5" style="422" customWidth="1"/>
    <col min="9873" max="9877" width="13.33203125" style="422"/>
    <col min="9878" max="9878" width="6.6640625" style="422" customWidth="1"/>
    <col min="9879" max="9879" width="8.1640625" style="422" customWidth="1"/>
    <col min="9880" max="9880" width="8.6640625" style="422" customWidth="1"/>
    <col min="9881" max="9881" width="15.1640625" style="422" customWidth="1"/>
    <col min="9882" max="9882" width="56.6640625" style="422" customWidth="1"/>
    <col min="9883" max="9883" width="15.83203125" style="422" customWidth="1"/>
    <col min="9884" max="10128" width="13.5" style="422" customWidth="1"/>
    <col min="10129" max="10133" width="13.33203125" style="422"/>
    <col min="10134" max="10134" width="6.6640625" style="422" customWidth="1"/>
    <col min="10135" max="10135" width="8.1640625" style="422" customWidth="1"/>
    <col min="10136" max="10136" width="8.6640625" style="422" customWidth="1"/>
    <col min="10137" max="10137" width="15.1640625" style="422" customWidth="1"/>
    <col min="10138" max="10138" width="56.6640625" style="422" customWidth="1"/>
    <col min="10139" max="10139" width="15.83203125" style="422" customWidth="1"/>
    <col min="10140" max="10384" width="13.5" style="422" customWidth="1"/>
    <col min="10385" max="10389" width="13.33203125" style="422"/>
    <col min="10390" max="10390" width="6.6640625" style="422" customWidth="1"/>
    <col min="10391" max="10391" width="8.1640625" style="422" customWidth="1"/>
    <col min="10392" max="10392" width="8.6640625" style="422" customWidth="1"/>
    <col min="10393" max="10393" width="15.1640625" style="422" customWidth="1"/>
    <col min="10394" max="10394" width="56.6640625" style="422" customWidth="1"/>
    <col min="10395" max="10395" width="15.83203125" style="422" customWidth="1"/>
    <col min="10396" max="10640" width="13.5" style="422" customWidth="1"/>
    <col min="10641" max="10645" width="13.33203125" style="422"/>
    <col min="10646" max="10646" width="6.6640625" style="422" customWidth="1"/>
    <col min="10647" max="10647" width="8.1640625" style="422" customWidth="1"/>
    <col min="10648" max="10648" width="8.6640625" style="422" customWidth="1"/>
    <col min="10649" max="10649" width="15.1640625" style="422" customWidth="1"/>
    <col min="10650" max="10650" width="56.6640625" style="422" customWidth="1"/>
    <col min="10651" max="10651" width="15.83203125" style="422" customWidth="1"/>
    <col min="10652" max="10896" width="13.5" style="422" customWidth="1"/>
    <col min="10897" max="10901" width="13.33203125" style="422"/>
    <col min="10902" max="10902" width="6.6640625" style="422" customWidth="1"/>
    <col min="10903" max="10903" width="8.1640625" style="422" customWidth="1"/>
    <col min="10904" max="10904" width="8.6640625" style="422" customWidth="1"/>
    <col min="10905" max="10905" width="15.1640625" style="422" customWidth="1"/>
    <col min="10906" max="10906" width="56.6640625" style="422" customWidth="1"/>
    <col min="10907" max="10907" width="15.83203125" style="422" customWidth="1"/>
    <col min="10908" max="11152" width="13.5" style="422" customWidth="1"/>
    <col min="11153" max="11157" width="13.33203125" style="422"/>
    <col min="11158" max="11158" width="6.6640625" style="422" customWidth="1"/>
    <col min="11159" max="11159" width="8.1640625" style="422" customWidth="1"/>
    <col min="11160" max="11160" width="8.6640625" style="422" customWidth="1"/>
    <col min="11161" max="11161" width="15.1640625" style="422" customWidth="1"/>
    <col min="11162" max="11162" width="56.6640625" style="422" customWidth="1"/>
    <col min="11163" max="11163" width="15.83203125" style="422" customWidth="1"/>
    <col min="11164" max="11408" width="13.5" style="422" customWidth="1"/>
    <col min="11409" max="11413" width="13.33203125" style="422"/>
    <col min="11414" max="11414" width="6.6640625" style="422" customWidth="1"/>
    <col min="11415" max="11415" width="8.1640625" style="422" customWidth="1"/>
    <col min="11416" max="11416" width="8.6640625" style="422" customWidth="1"/>
    <col min="11417" max="11417" width="15.1640625" style="422" customWidth="1"/>
    <col min="11418" max="11418" width="56.6640625" style="422" customWidth="1"/>
    <col min="11419" max="11419" width="15.83203125" style="422" customWidth="1"/>
    <col min="11420" max="11664" width="13.5" style="422" customWidth="1"/>
    <col min="11665" max="11669" width="13.33203125" style="422"/>
    <col min="11670" max="11670" width="6.6640625" style="422" customWidth="1"/>
    <col min="11671" max="11671" width="8.1640625" style="422" customWidth="1"/>
    <col min="11672" max="11672" width="8.6640625" style="422" customWidth="1"/>
    <col min="11673" max="11673" width="15.1640625" style="422" customWidth="1"/>
    <col min="11674" max="11674" width="56.6640625" style="422" customWidth="1"/>
    <col min="11675" max="11675" width="15.83203125" style="422" customWidth="1"/>
    <col min="11676" max="11920" width="13.5" style="422" customWidth="1"/>
    <col min="11921" max="11925" width="13.33203125" style="422"/>
    <col min="11926" max="11926" width="6.6640625" style="422" customWidth="1"/>
    <col min="11927" max="11927" width="8.1640625" style="422" customWidth="1"/>
    <col min="11928" max="11928" width="8.6640625" style="422" customWidth="1"/>
    <col min="11929" max="11929" width="15.1640625" style="422" customWidth="1"/>
    <col min="11930" max="11930" width="56.6640625" style="422" customWidth="1"/>
    <col min="11931" max="11931" width="15.83203125" style="422" customWidth="1"/>
    <col min="11932" max="12176" width="13.5" style="422" customWidth="1"/>
    <col min="12177" max="12181" width="13.33203125" style="422"/>
    <col min="12182" max="12182" width="6.6640625" style="422" customWidth="1"/>
    <col min="12183" max="12183" width="8.1640625" style="422" customWidth="1"/>
    <col min="12184" max="12184" width="8.6640625" style="422" customWidth="1"/>
    <col min="12185" max="12185" width="15.1640625" style="422" customWidth="1"/>
    <col min="12186" max="12186" width="56.6640625" style="422" customWidth="1"/>
    <col min="12187" max="12187" width="15.83203125" style="422" customWidth="1"/>
    <col min="12188" max="12432" width="13.5" style="422" customWidth="1"/>
    <col min="12433" max="12437" width="13.33203125" style="422"/>
    <col min="12438" max="12438" width="6.6640625" style="422" customWidth="1"/>
    <col min="12439" max="12439" width="8.1640625" style="422" customWidth="1"/>
    <col min="12440" max="12440" width="8.6640625" style="422" customWidth="1"/>
    <col min="12441" max="12441" width="15.1640625" style="422" customWidth="1"/>
    <col min="12442" max="12442" width="56.6640625" style="422" customWidth="1"/>
    <col min="12443" max="12443" width="15.83203125" style="422" customWidth="1"/>
    <col min="12444" max="12688" width="13.5" style="422" customWidth="1"/>
    <col min="12689" max="12693" width="13.33203125" style="422"/>
    <col min="12694" max="12694" width="6.6640625" style="422" customWidth="1"/>
    <col min="12695" max="12695" width="8.1640625" style="422" customWidth="1"/>
    <col min="12696" max="12696" width="8.6640625" style="422" customWidth="1"/>
    <col min="12697" max="12697" width="15.1640625" style="422" customWidth="1"/>
    <col min="12698" max="12698" width="56.6640625" style="422" customWidth="1"/>
    <col min="12699" max="12699" width="15.83203125" style="422" customWidth="1"/>
    <col min="12700" max="12944" width="13.5" style="422" customWidth="1"/>
    <col min="12945" max="12949" width="13.33203125" style="422"/>
    <col min="12950" max="12950" width="6.6640625" style="422" customWidth="1"/>
    <col min="12951" max="12951" width="8.1640625" style="422" customWidth="1"/>
    <col min="12952" max="12952" width="8.6640625" style="422" customWidth="1"/>
    <col min="12953" max="12953" width="15.1640625" style="422" customWidth="1"/>
    <col min="12954" max="12954" width="56.6640625" style="422" customWidth="1"/>
    <col min="12955" max="12955" width="15.83203125" style="422" customWidth="1"/>
    <col min="12956" max="13200" width="13.5" style="422" customWidth="1"/>
    <col min="13201" max="13205" width="13.33203125" style="422"/>
    <col min="13206" max="13206" width="6.6640625" style="422" customWidth="1"/>
    <col min="13207" max="13207" width="8.1640625" style="422" customWidth="1"/>
    <col min="13208" max="13208" width="8.6640625" style="422" customWidth="1"/>
    <col min="13209" max="13209" width="15.1640625" style="422" customWidth="1"/>
    <col min="13210" max="13210" width="56.6640625" style="422" customWidth="1"/>
    <col min="13211" max="13211" width="15.83203125" style="422" customWidth="1"/>
    <col min="13212" max="13456" width="13.5" style="422" customWidth="1"/>
    <col min="13457" max="13461" width="13.33203125" style="422"/>
    <col min="13462" max="13462" width="6.6640625" style="422" customWidth="1"/>
    <col min="13463" max="13463" width="8.1640625" style="422" customWidth="1"/>
    <col min="13464" max="13464" width="8.6640625" style="422" customWidth="1"/>
    <col min="13465" max="13465" width="15.1640625" style="422" customWidth="1"/>
    <col min="13466" max="13466" width="56.6640625" style="422" customWidth="1"/>
    <col min="13467" max="13467" width="15.83203125" style="422" customWidth="1"/>
    <col min="13468" max="13712" width="13.5" style="422" customWidth="1"/>
    <col min="13713" max="13717" width="13.33203125" style="422"/>
    <col min="13718" max="13718" width="6.6640625" style="422" customWidth="1"/>
    <col min="13719" max="13719" width="8.1640625" style="422" customWidth="1"/>
    <col min="13720" max="13720" width="8.6640625" style="422" customWidth="1"/>
    <col min="13721" max="13721" width="15.1640625" style="422" customWidth="1"/>
    <col min="13722" max="13722" width="56.6640625" style="422" customWidth="1"/>
    <col min="13723" max="13723" width="15.83203125" style="422" customWidth="1"/>
    <col min="13724" max="13968" width="13.5" style="422" customWidth="1"/>
    <col min="13969" max="13973" width="13.33203125" style="422"/>
    <col min="13974" max="13974" width="6.6640625" style="422" customWidth="1"/>
    <col min="13975" max="13975" width="8.1640625" style="422" customWidth="1"/>
    <col min="13976" max="13976" width="8.6640625" style="422" customWidth="1"/>
    <col min="13977" max="13977" width="15.1640625" style="422" customWidth="1"/>
    <col min="13978" max="13978" width="56.6640625" style="422" customWidth="1"/>
    <col min="13979" max="13979" width="15.83203125" style="422" customWidth="1"/>
    <col min="13980" max="14224" width="13.5" style="422" customWidth="1"/>
    <col min="14225" max="14229" width="13.33203125" style="422"/>
    <col min="14230" max="14230" width="6.6640625" style="422" customWidth="1"/>
    <col min="14231" max="14231" width="8.1640625" style="422" customWidth="1"/>
    <col min="14232" max="14232" width="8.6640625" style="422" customWidth="1"/>
    <col min="14233" max="14233" width="15.1640625" style="422" customWidth="1"/>
    <col min="14234" max="14234" width="56.6640625" style="422" customWidth="1"/>
    <col min="14235" max="14235" width="15.83203125" style="422" customWidth="1"/>
    <col min="14236" max="14480" width="13.5" style="422" customWidth="1"/>
    <col min="14481" max="14485" width="13.33203125" style="422"/>
    <col min="14486" max="14486" width="6.6640625" style="422" customWidth="1"/>
    <col min="14487" max="14487" width="8.1640625" style="422" customWidth="1"/>
    <col min="14488" max="14488" width="8.6640625" style="422" customWidth="1"/>
    <col min="14489" max="14489" width="15.1640625" style="422" customWidth="1"/>
    <col min="14490" max="14490" width="56.6640625" style="422" customWidth="1"/>
    <col min="14491" max="14491" width="15.83203125" style="422" customWidth="1"/>
    <col min="14492" max="14736" width="13.5" style="422" customWidth="1"/>
    <col min="14737" max="14741" width="13.33203125" style="422"/>
    <col min="14742" max="14742" width="6.6640625" style="422" customWidth="1"/>
    <col min="14743" max="14743" width="8.1640625" style="422" customWidth="1"/>
    <col min="14744" max="14744" width="8.6640625" style="422" customWidth="1"/>
    <col min="14745" max="14745" width="15.1640625" style="422" customWidth="1"/>
    <col min="14746" max="14746" width="56.6640625" style="422" customWidth="1"/>
    <col min="14747" max="14747" width="15.83203125" style="422" customWidth="1"/>
    <col min="14748" max="14992" width="13.5" style="422" customWidth="1"/>
    <col min="14993" max="14997" width="13.33203125" style="422"/>
    <col min="14998" max="14998" width="6.6640625" style="422" customWidth="1"/>
    <col min="14999" max="14999" width="8.1640625" style="422" customWidth="1"/>
    <col min="15000" max="15000" width="8.6640625" style="422" customWidth="1"/>
    <col min="15001" max="15001" width="15.1640625" style="422" customWidth="1"/>
    <col min="15002" max="15002" width="56.6640625" style="422" customWidth="1"/>
    <col min="15003" max="15003" width="15.83203125" style="422" customWidth="1"/>
    <col min="15004" max="15248" width="13.5" style="422" customWidth="1"/>
    <col min="15249" max="15253" width="13.33203125" style="422"/>
    <col min="15254" max="15254" width="6.6640625" style="422" customWidth="1"/>
    <col min="15255" max="15255" width="8.1640625" style="422" customWidth="1"/>
    <col min="15256" max="15256" width="8.6640625" style="422" customWidth="1"/>
    <col min="15257" max="15257" width="15.1640625" style="422" customWidth="1"/>
    <col min="15258" max="15258" width="56.6640625" style="422" customWidth="1"/>
    <col min="15259" max="15259" width="15.83203125" style="422" customWidth="1"/>
    <col min="15260" max="15504" width="13.5" style="422" customWidth="1"/>
    <col min="15505" max="15509" width="13.33203125" style="422"/>
    <col min="15510" max="15510" width="6.6640625" style="422" customWidth="1"/>
    <col min="15511" max="15511" width="8.1640625" style="422" customWidth="1"/>
    <col min="15512" max="15512" width="8.6640625" style="422" customWidth="1"/>
    <col min="15513" max="15513" width="15.1640625" style="422" customWidth="1"/>
    <col min="15514" max="15514" width="56.6640625" style="422" customWidth="1"/>
    <col min="15515" max="15515" width="15.83203125" style="422" customWidth="1"/>
    <col min="15516" max="15760" width="13.5" style="422" customWidth="1"/>
    <col min="15761" max="16384" width="13.33203125" style="422"/>
  </cols>
  <sheetData>
    <row r="1" spans="1:10" x14ac:dyDescent="0.2">
      <c r="E1" s="421"/>
      <c r="F1" s="421" t="s">
        <v>631</v>
      </c>
    </row>
    <row r="3" spans="1:10" s="423" customFormat="1" ht="29.25" customHeight="1" x14ac:dyDescent="0.2">
      <c r="A3" s="1864" t="s">
        <v>698</v>
      </c>
      <c r="B3" s="1864"/>
      <c r="C3" s="1864"/>
      <c r="D3" s="1864"/>
      <c r="E3" s="1864"/>
      <c r="F3" s="1864"/>
      <c r="G3" s="1864"/>
      <c r="H3" s="1864"/>
    </row>
    <row r="4" spans="1:10" s="423" customFormat="1" ht="9" customHeight="1" x14ac:dyDescent="0.2">
      <c r="A4" s="424"/>
      <c r="B4" s="424"/>
      <c r="C4" s="424"/>
      <c r="D4" s="424"/>
      <c r="E4" s="424"/>
      <c r="F4" s="424"/>
    </row>
    <row r="5" spans="1:10" ht="39.75" customHeight="1" x14ac:dyDescent="0.2">
      <c r="A5" s="1095" t="s">
        <v>0</v>
      </c>
      <c r="B5" s="1095" t="s">
        <v>1</v>
      </c>
      <c r="C5" s="1095" t="s">
        <v>2</v>
      </c>
      <c r="D5" s="1095" t="s">
        <v>540</v>
      </c>
      <c r="E5" s="1095" t="s">
        <v>3</v>
      </c>
      <c r="F5" s="1096" t="s">
        <v>783</v>
      </c>
      <c r="G5" s="1096" t="s">
        <v>697</v>
      </c>
      <c r="H5" s="1096" t="s">
        <v>586</v>
      </c>
    </row>
    <row r="6" spans="1:10" s="1103" customFormat="1" ht="12.75" customHeight="1" x14ac:dyDescent="0.2">
      <c r="A6" s="1102" t="s">
        <v>5</v>
      </c>
      <c r="B6" s="1102"/>
      <c r="C6" s="1102"/>
      <c r="D6" s="1102"/>
      <c r="E6" s="1104" t="s">
        <v>699</v>
      </c>
      <c r="F6" s="1145">
        <f>F7</f>
        <v>3000</v>
      </c>
      <c r="G6" s="1148">
        <v>0</v>
      </c>
      <c r="H6" s="1147">
        <f>G6/F6</f>
        <v>0</v>
      </c>
      <c r="J6" s="1270"/>
    </row>
    <row r="7" spans="1:10" s="1103" customFormat="1" ht="12.75" customHeight="1" x14ac:dyDescent="0.2">
      <c r="A7" s="1105"/>
      <c r="B7" s="1109" t="s">
        <v>11</v>
      </c>
      <c r="C7" s="1109"/>
      <c r="D7" s="1109"/>
      <c r="E7" s="1110" t="s">
        <v>12</v>
      </c>
      <c r="F7" s="1146">
        <f>F8</f>
        <v>3000</v>
      </c>
      <c r="G7" s="1149">
        <v>0</v>
      </c>
      <c r="H7" s="1150">
        <f t="shared" ref="H7:H8" si="0">G7/F7</f>
        <v>0</v>
      </c>
      <c r="J7" s="1270"/>
    </row>
    <row r="8" spans="1:10" s="1103" customFormat="1" ht="12.75" customHeight="1" x14ac:dyDescent="0.2">
      <c r="A8" s="1105"/>
      <c r="B8" s="1105"/>
      <c r="C8" s="1105" t="s">
        <v>229</v>
      </c>
      <c r="D8" s="1105"/>
      <c r="E8" s="1106" t="s">
        <v>700</v>
      </c>
      <c r="F8" s="1144">
        <f>F9</f>
        <v>3000</v>
      </c>
      <c r="G8" s="1151">
        <v>0</v>
      </c>
      <c r="H8" s="1152">
        <f t="shared" si="0"/>
        <v>0</v>
      </c>
    </row>
    <row r="9" spans="1:10" s="1103" customFormat="1" x14ac:dyDescent="0.2">
      <c r="A9" s="1105"/>
      <c r="B9" s="1105"/>
      <c r="C9" s="1105"/>
      <c r="D9" s="1107" t="s">
        <v>543</v>
      </c>
      <c r="E9" s="1108" t="s">
        <v>701</v>
      </c>
      <c r="F9" s="1144">
        <v>3000</v>
      </c>
      <c r="G9" s="1151">
        <v>0</v>
      </c>
      <c r="H9" s="1152">
        <f>G9/F9</f>
        <v>0</v>
      </c>
    </row>
    <row r="10" spans="1:10" s="425" customFormat="1" x14ac:dyDescent="0.2">
      <c r="A10" s="1097" t="s">
        <v>24</v>
      </c>
      <c r="B10" s="1097"/>
      <c r="C10" s="1097"/>
      <c r="D10" s="1097"/>
      <c r="E10" s="1098" t="s">
        <v>541</v>
      </c>
      <c r="F10" s="1099">
        <f>F11</f>
        <v>27500</v>
      </c>
      <c r="G10" s="1099">
        <f>G11</f>
        <v>236.61</v>
      </c>
      <c r="H10" s="1101">
        <f>G10/F10</f>
        <v>8.6040000000000005E-3</v>
      </c>
    </row>
    <row r="11" spans="1:10" s="425" customFormat="1" ht="15.75" x14ac:dyDescent="0.2">
      <c r="A11" s="426"/>
      <c r="B11" s="1082" t="s">
        <v>26</v>
      </c>
      <c r="C11" s="1083"/>
      <c r="D11" s="1083"/>
      <c r="E11" s="1084" t="s">
        <v>27</v>
      </c>
      <c r="F11" s="1085">
        <f>F12+F16</f>
        <v>27500</v>
      </c>
      <c r="G11" s="1086">
        <f>G12+G16</f>
        <v>236.61</v>
      </c>
      <c r="H11" s="1087">
        <f>G11/F11</f>
        <v>8.6040000000000005E-3</v>
      </c>
    </row>
    <row r="12" spans="1:10" s="425" customFormat="1" x14ac:dyDescent="0.2">
      <c r="A12" s="427"/>
      <c r="B12" s="427"/>
      <c r="C12" s="428" t="s">
        <v>227</v>
      </c>
      <c r="D12" s="428"/>
      <c r="E12" s="429" t="s">
        <v>228</v>
      </c>
      <c r="F12" s="430">
        <f>SUM(F13:F15)</f>
        <v>11000</v>
      </c>
      <c r="G12" s="456">
        <f>SUM(G13:G15)</f>
        <v>236.61</v>
      </c>
      <c r="H12" s="703">
        <f>G12/F12</f>
        <v>2.1510000000000001E-2</v>
      </c>
    </row>
    <row r="13" spans="1:10" s="436" customFormat="1" ht="22.5" x14ac:dyDescent="0.2">
      <c r="A13" s="431"/>
      <c r="B13" s="431"/>
      <c r="C13" s="432"/>
      <c r="D13" s="437" t="s">
        <v>543</v>
      </c>
      <c r="E13" s="438" t="s">
        <v>711</v>
      </c>
      <c r="F13" s="439">
        <v>1500</v>
      </c>
      <c r="G13" s="440">
        <v>236.61</v>
      </c>
      <c r="H13" s="706">
        <f t="shared" ref="H13:H15" si="1">G13/F13</f>
        <v>0.15774000000000002</v>
      </c>
    </row>
    <row r="14" spans="1:10" s="436" customFormat="1" ht="22.5" x14ac:dyDescent="0.2">
      <c r="A14" s="431"/>
      <c r="B14" s="431"/>
      <c r="C14" s="432"/>
      <c r="D14" s="437" t="s">
        <v>564</v>
      </c>
      <c r="E14" s="438" t="s">
        <v>740</v>
      </c>
      <c r="F14" s="439">
        <v>500</v>
      </c>
      <c r="G14" s="1113">
        <v>0</v>
      </c>
      <c r="H14" s="1209">
        <f>G14/F14</f>
        <v>0</v>
      </c>
    </row>
    <row r="15" spans="1:10" s="436" customFormat="1" x14ac:dyDescent="0.2">
      <c r="A15" s="431"/>
      <c r="B15" s="431"/>
      <c r="C15" s="432"/>
      <c r="D15" s="437" t="s">
        <v>547</v>
      </c>
      <c r="E15" s="438" t="s">
        <v>825</v>
      </c>
      <c r="F15" s="439">
        <v>9000</v>
      </c>
      <c r="G15" s="440">
        <v>0</v>
      </c>
      <c r="H15" s="704">
        <f t="shared" si="1"/>
        <v>0</v>
      </c>
    </row>
    <row r="16" spans="1:10" s="436" customFormat="1" x14ac:dyDescent="0.2">
      <c r="A16" s="431"/>
      <c r="B16" s="431"/>
      <c r="C16" s="428" t="s">
        <v>229</v>
      </c>
      <c r="D16" s="428"/>
      <c r="E16" s="429" t="s">
        <v>230</v>
      </c>
      <c r="F16" s="430">
        <f>SUM(F17:F24)</f>
        <v>16500</v>
      </c>
      <c r="G16" s="456">
        <f>SUM(G17:G24)</f>
        <v>0</v>
      </c>
      <c r="H16" s="703">
        <f>G16/F16</f>
        <v>0</v>
      </c>
    </row>
    <row r="17" spans="1:8" s="436" customFormat="1" x14ac:dyDescent="0.2">
      <c r="A17" s="431"/>
      <c r="B17" s="431"/>
      <c r="C17" s="432"/>
      <c r="D17" s="433" t="s">
        <v>548</v>
      </c>
      <c r="E17" s="434" t="s">
        <v>587</v>
      </c>
      <c r="F17" s="435">
        <v>3000</v>
      </c>
      <c r="G17" s="711">
        <v>0</v>
      </c>
      <c r="H17" s="704">
        <f>G17/F17</f>
        <v>0</v>
      </c>
    </row>
    <row r="18" spans="1:8" s="436" customFormat="1" ht="22.5" x14ac:dyDescent="0.2">
      <c r="A18" s="431"/>
      <c r="B18" s="431"/>
      <c r="C18" s="432"/>
      <c r="D18" s="433" t="s">
        <v>544</v>
      </c>
      <c r="E18" s="434" t="s">
        <v>726</v>
      </c>
      <c r="F18" s="435">
        <v>4000</v>
      </c>
      <c r="G18" s="440">
        <v>0</v>
      </c>
      <c r="H18" s="706">
        <f t="shared" ref="H18:H24" si="2">G18/F18</f>
        <v>0</v>
      </c>
    </row>
    <row r="19" spans="1:8" s="436" customFormat="1" x14ac:dyDescent="0.2">
      <c r="A19" s="431"/>
      <c r="B19" s="431"/>
      <c r="C19" s="432"/>
      <c r="D19" s="433" t="s">
        <v>545</v>
      </c>
      <c r="E19" s="434" t="s">
        <v>546</v>
      </c>
      <c r="F19" s="435">
        <v>1000</v>
      </c>
      <c r="G19" s="711">
        <v>0</v>
      </c>
      <c r="H19" s="704">
        <f t="shared" si="2"/>
        <v>0</v>
      </c>
    </row>
    <row r="20" spans="1:8" s="436" customFormat="1" x14ac:dyDescent="0.2">
      <c r="A20" s="431"/>
      <c r="B20" s="431"/>
      <c r="C20" s="432"/>
      <c r="D20" s="433" t="s">
        <v>564</v>
      </c>
      <c r="E20" s="434" t="s">
        <v>551</v>
      </c>
      <c r="F20" s="435">
        <v>1500</v>
      </c>
      <c r="G20" s="711">
        <v>0</v>
      </c>
      <c r="H20" s="704">
        <f t="shared" si="2"/>
        <v>0</v>
      </c>
    </row>
    <row r="21" spans="1:8" s="436" customFormat="1" x14ac:dyDescent="0.2">
      <c r="A21" s="431"/>
      <c r="B21" s="431"/>
      <c r="C21" s="432"/>
      <c r="D21" s="433" t="s">
        <v>550</v>
      </c>
      <c r="E21" s="434" t="s">
        <v>766</v>
      </c>
      <c r="F21" s="435">
        <v>2000</v>
      </c>
      <c r="G21" s="440">
        <v>0</v>
      </c>
      <c r="H21" s="704">
        <f t="shared" si="2"/>
        <v>0</v>
      </c>
    </row>
    <row r="22" spans="1:8" s="436" customFormat="1" x14ac:dyDescent="0.2">
      <c r="A22" s="431"/>
      <c r="B22" s="431"/>
      <c r="C22" s="432"/>
      <c r="D22" s="433" t="s">
        <v>547</v>
      </c>
      <c r="E22" s="434" t="s">
        <v>551</v>
      </c>
      <c r="F22" s="435">
        <v>1000</v>
      </c>
      <c r="G22" s="711">
        <v>0</v>
      </c>
      <c r="H22" s="704">
        <f t="shared" si="2"/>
        <v>0</v>
      </c>
    </row>
    <row r="23" spans="1:8" s="436" customFormat="1" x14ac:dyDescent="0.2">
      <c r="A23" s="431"/>
      <c r="B23" s="431"/>
      <c r="C23" s="432"/>
      <c r="D23" s="1111" t="s">
        <v>563</v>
      </c>
      <c r="E23" s="1112" t="s">
        <v>551</v>
      </c>
      <c r="F23" s="435">
        <v>1000</v>
      </c>
      <c r="G23" s="711">
        <v>0</v>
      </c>
      <c r="H23" s="704">
        <f t="shared" si="2"/>
        <v>0</v>
      </c>
    </row>
    <row r="24" spans="1:8" s="436" customFormat="1" ht="22.5" x14ac:dyDescent="0.2">
      <c r="A24" s="431"/>
      <c r="B24" s="431"/>
      <c r="C24" s="432"/>
      <c r="D24" s="441" t="s">
        <v>552</v>
      </c>
      <c r="E24" s="442" t="s">
        <v>775</v>
      </c>
      <c r="F24" s="435">
        <v>3000</v>
      </c>
      <c r="G24" s="440">
        <v>0</v>
      </c>
      <c r="H24" s="1176">
        <f t="shared" si="2"/>
        <v>0</v>
      </c>
    </row>
    <row r="25" spans="1:8" s="425" customFormat="1" x14ac:dyDescent="0.2">
      <c r="A25" s="1077" t="s">
        <v>252</v>
      </c>
      <c r="B25" s="1077"/>
      <c r="C25" s="1077"/>
      <c r="D25" s="1077"/>
      <c r="E25" s="1078" t="s">
        <v>253</v>
      </c>
      <c r="F25" s="1079">
        <f>F26</f>
        <v>2000</v>
      </c>
      <c r="G25" s="1080">
        <f>G26</f>
        <v>0</v>
      </c>
      <c r="H25" s="1081">
        <f>G25/F25</f>
        <v>0</v>
      </c>
    </row>
    <row r="26" spans="1:8" s="425" customFormat="1" ht="15.75" x14ac:dyDescent="0.2">
      <c r="A26" s="426"/>
      <c r="B26" s="1082" t="s">
        <v>254</v>
      </c>
      <c r="C26" s="1083"/>
      <c r="D26" s="1083"/>
      <c r="E26" s="1084" t="s">
        <v>12</v>
      </c>
      <c r="F26" s="1085">
        <f>F27</f>
        <v>2000</v>
      </c>
      <c r="G26" s="1086">
        <f>G27+G28</f>
        <v>0</v>
      </c>
      <c r="H26" s="1087">
        <f>G26/F26</f>
        <v>0</v>
      </c>
    </row>
    <row r="27" spans="1:8" s="425" customFormat="1" ht="15" x14ac:dyDescent="0.2">
      <c r="A27" s="426"/>
      <c r="B27" s="447"/>
      <c r="C27" s="428" t="s">
        <v>227</v>
      </c>
      <c r="D27" s="428"/>
      <c r="E27" s="429" t="s">
        <v>228</v>
      </c>
      <c r="F27" s="448">
        <f>F28</f>
        <v>2000</v>
      </c>
      <c r="G27" s="1210">
        <v>0</v>
      </c>
      <c r="H27" s="705">
        <f>G27/F27</f>
        <v>0</v>
      </c>
    </row>
    <row r="28" spans="1:8" s="436" customFormat="1" x14ac:dyDescent="0.2">
      <c r="A28" s="1241"/>
      <c r="B28" s="1241"/>
      <c r="C28" s="449"/>
      <c r="D28" s="1111" t="s">
        <v>564</v>
      </c>
      <c r="E28" s="1242" t="s">
        <v>741</v>
      </c>
      <c r="F28" s="471">
        <v>2000</v>
      </c>
      <c r="G28" s="1243">
        <v>0</v>
      </c>
      <c r="H28" s="1244">
        <f>G28/F28</f>
        <v>0</v>
      </c>
    </row>
    <row r="29" spans="1:8" s="436" customFormat="1" x14ac:dyDescent="0.2">
      <c r="A29" s="1245" t="s">
        <v>30</v>
      </c>
      <c r="B29" s="1245"/>
      <c r="C29" s="1246"/>
      <c r="D29" s="1245"/>
      <c r="E29" s="1247" t="s">
        <v>767</v>
      </c>
      <c r="F29" s="1251">
        <f>F30</f>
        <v>3000</v>
      </c>
      <c r="G29" s="1252">
        <f>G30</f>
        <v>0</v>
      </c>
      <c r="H29" s="1253">
        <f>G29/F29</f>
        <v>0</v>
      </c>
    </row>
    <row r="30" spans="1:8" s="436" customFormat="1" x14ac:dyDescent="0.2">
      <c r="A30" s="1171"/>
      <c r="B30" s="1169" t="s">
        <v>32</v>
      </c>
      <c r="C30" s="1249"/>
      <c r="D30" s="1169"/>
      <c r="E30" s="1215" t="s">
        <v>12</v>
      </c>
      <c r="F30" s="1224">
        <f>F31</f>
        <v>3000</v>
      </c>
      <c r="G30" s="1254">
        <v>0</v>
      </c>
      <c r="H30" s="1256">
        <f t="shared" ref="H30:H32" si="3">G30/F30</f>
        <v>0</v>
      </c>
    </row>
    <row r="31" spans="1:8" s="436" customFormat="1" ht="22.5" x14ac:dyDescent="0.2">
      <c r="A31" s="1275"/>
      <c r="B31" s="1255"/>
      <c r="C31" s="1171" t="s">
        <v>257</v>
      </c>
      <c r="D31" s="1171"/>
      <c r="E31" s="1189" t="s">
        <v>768</v>
      </c>
      <c r="F31" s="1227">
        <f>F32</f>
        <v>3000</v>
      </c>
      <c r="G31" s="1228">
        <v>0</v>
      </c>
      <c r="H31" s="1229">
        <f t="shared" si="3"/>
        <v>0</v>
      </c>
    </row>
    <row r="32" spans="1:8" s="436" customFormat="1" x14ac:dyDescent="0.2">
      <c r="A32" s="1275"/>
      <c r="B32" s="1250"/>
      <c r="C32" s="1170"/>
      <c r="D32" s="1170" t="s">
        <v>550</v>
      </c>
      <c r="E32" s="1193" t="s">
        <v>769</v>
      </c>
      <c r="F32" s="1173">
        <v>3000</v>
      </c>
      <c r="G32" s="1174">
        <v>0</v>
      </c>
      <c r="H32" s="1248">
        <f t="shared" si="3"/>
        <v>0</v>
      </c>
    </row>
    <row r="33" spans="1:8" s="425" customFormat="1" ht="22.5" x14ac:dyDescent="0.2">
      <c r="A33" s="1097" t="s">
        <v>60</v>
      </c>
      <c r="B33" s="1097"/>
      <c r="C33" s="1097"/>
      <c r="D33" s="1097"/>
      <c r="E33" s="1098" t="s">
        <v>555</v>
      </c>
      <c r="F33" s="1099">
        <f>F34</f>
        <v>36724.58</v>
      </c>
      <c r="G33" s="1100">
        <f>G34</f>
        <v>0</v>
      </c>
      <c r="H33" s="1101">
        <f>G33/F33</f>
        <v>0</v>
      </c>
    </row>
    <row r="34" spans="1:8" s="425" customFormat="1" ht="15.75" x14ac:dyDescent="0.2">
      <c r="A34" s="426"/>
      <c r="B34" s="1082" t="s">
        <v>62</v>
      </c>
      <c r="C34" s="1083"/>
      <c r="D34" s="1083"/>
      <c r="E34" s="1084" t="s">
        <v>63</v>
      </c>
      <c r="F34" s="1085">
        <f>F35+F40</f>
        <v>36724.58</v>
      </c>
      <c r="G34" s="1086">
        <f>G35+G40</f>
        <v>0</v>
      </c>
      <c r="H34" s="1087">
        <f>G34/F34</f>
        <v>0</v>
      </c>
    </row>
    <row r="35" spans="1:8" s="425" customFormat="1" x14ac:dyDescent="0.2">
      <c r="A35" s="427"/>
      <c r="B35" s="427"/>
      <c r="C35" s="428" t="s">
        <v>227</v>
      </c>
      <c r="D35" s="428"/>
      <c r="E35" s="455" t="s">
        <v>228</v>
      </c>
      <c r="F35" s="1133">
        <f>SUM(F36:F39)</f>
        <v>15724.58</v>
      </c>
      <c r="G35" s="1232">
        <v>0</v>
      </c>
      <c r="H35" s="1134">
        <f>G35/F35</f>
        <v>0</v>
      </c>
    </row>
    <row r="36" spans="1:8" s="425" customFormat="1" ht="22.5" x14ac:dyDescent="0.2">
      <c r="A36" s="427"/>
      <c r="B36" s="427"/>
      <c r="C36" s="1132"/>
      <c r="D36" s="1160" t="s">
        <v>542</v>
      </c>
      <c r="E36" s="1161" t="s">
        <v>708</v>
      </c>
      <c r="F36" s="1162">
        <v>1724.58</v>
      </c>
      <c r="G36" s="1163">
        <v>0</v>
      </c>
      <c r="H36" s="1164">
        <v>0</v>
      </c>
    </row>
    <row r="37" spans="1:8" s="425" customFormat="1" ht="22.5" x14ac:dyDescent="0.2">
      <c r="A37" s="427"/>
      <c r="B37" s="427"/>
      <c r="C37" s="1132"/>
      <c r="D37" s="1166" t="s">
        <v>548</v>
      </c>
      <c r="E37" s="1138" t="s">
        <v>713</v>
      </c>
      <c r="F37" s="1139">
        <v>4000</v>
      </c>
      <c r="G37" s="1140">
        <v>0</v>
      </c>
      <c r="H37" s="1141">
        <v>0</v>
      </c>
    </row>
    <row r="38" spans="1:8" s="436" customFormat="1" x14ac:dyDescent="0.2">
      <c r="A38" s="431"/>
      <c r="B38" s="431"/>
      <c r="C38" s="432"/>
      <c r="D38" s="1165" t="s">
        <v>547</v>
      </c>
      <c r="E38" s="1135" t="s">
        <v>761</v>
      </c>
      <c r="F38" s="1136">
        <v>9000</v>
      </c>
      <c r="G38" s="712">
        <v>0</v>
      </c>
      <c r="H38" s="1137">
        <f>G38/F38</f>
        <v>0</v>
      </c>
    </row>
    <row r="39" spans="1:8" s="436" customFormat="1" x14ac:dyDescent="0.2">
      <c r="A39" s="431"/>
      <c r="B39" s="431"/>
      <c r="C39" s="432"/>
      <c r="D39" s="437" t="s">
        <v>554</v>
      </c>
      <c r="E39" s="438" t="s">
        <v>556</v>
      </c>
      <c r="F39" s="457">
        <v>1000</v>
      </c>
      <c r="G39" s="711">
        <v>0</v>
      </c>
      <c r="H39" s="706">
        <f>G39/F39</f>
        <v>0</v>
      </c>
    </row>
    <row r="40" spans="1:8" s="436" customFormat="1" x14ac:dyDescent="0.2">
      <c r="A40" s="431"/>
      <c r="B40" s="443"/>
      <c r="C40" s="444" t="s">
        <v>248</v>
      </c>
      <c r="D40" s="458"/>
      <c r="E40" s="429" t="s">
        <v>249</v>
      </c>
      <c r="F40" s="459">
        <f>F41</f>
        <v>21000</v>
      </c>
      <c r="G40" s="713">
        <f t="shared" ref="G40" si="4">G41</f>
        <v>0</v>
      </c>
      <c r="H40" s="707">
        <v>0</v>
      </c>
    </row>
    <row r="41" spans="1:8" s="436" customFormat="1" ht="22.5" x14ac:dyDescent="0.2">
      <c r="A41" s="431"/>
      <c r="B41" s="431"/>
      <c r="C41" s="432"/>
      <c r="D41" s="437" t="s">
        <v>550</v>
      </c>
      <c r="E41" s="438" t="s">
        <v>760</v>
      </c>
      <c r="F41" s="457">
        <v>21000</v>
      </c>
      <c r="G41" s="440">
        <v>0</v>
      </c>
      <c r="H41" s="706">
        <v>0</v>
      </c>
    </row>
    <row r="42" spans="1:8" s="425" customFormat="1" x14ac:dyDescent="0.2">
      <c r="A42" s="1077" t="s">
        <v>126</v>
      </c>
      <c r="B42" s="1077"/>
      <c r="C42" s="1077"/>
      <c r="D42" s="1077"/>
      <c r="E42" s="1078" t="s">
        <v>127</v>
      </c>
      <c r="F42" s="1088">
        <f>F43</f>
        <v>300</v>
      </c>
      <c r="G42" s="1259">
        <f>G43</f>
        <v>0</v>
      </c>
      <c r="H42" s="1089">
        <f t="shared" ref="H42" si="5">G42/F42</f>
        <v>0</v>
      </c>
    </row>
    <row r="43" spans="1:8" s="425" customFormat="1" x14ac:dyDescent="0.2">
      <c r="A43" s="447"/>
      <c r="B43" s="1082" t="s">
        <v>134</v>
      </c>
      <c r="C43" s="1082"/>
      <c r="D43" s="1082"/>
      <c r="E43" s="1084" t="s">
        <v>463</v>
      </c>
      <c r="F43" s="1090">
        <f>F44</f>
        <v>300</v>
      </c>
      <c r="G43" s="1260">
        <f t="shared" ref="G43:H43" si="6">G44</f>
        <v>0</v>
      </c>
      <c r="H43" s="1257">
        <f t="shared" si="6"/>
        <v>0</v>
      </c>
    </row>
    <row r="44" spans="1:8" s="425" customFormat="1" x14ac:dyDescent="0.2">
      <c r="A44" s="447"/>
      <c r="B44" s="460"/>
      <c r="C44" s="1179" t="s">
        <v>227</v>
      </c>
      <c r="D44" s="441"/>
      <c r="E44" s="442" t="s">
        <v>228</v>
      </c>
      <c r="F44" s="1180">
        <f>F45</f>
        <v>300</v>
      </c>
      <c r="G44" s="1261">
        <f t="shared" ref="G44:H44" si="7">G45</f>
        <v>0</v>
      </c>
      <c r="H44" s="1181">
        <f t="shared" si="7"/>
        <v>0</v>
      </c>
    </row>
    <row r="45" spans="1:8" s="425" customFormat="1" ht="33.75" x14ac:dyDescent="0.2">
      <c r="A45" s="447"/>
      <c r="B45" s="1178"/>
      <c r="C45" s="454"/>
      <c r="D45" s="1166" t="s">
        <v>716</v>
      </c>
      <c r="E45" s="1138" t="s">
        <v>717</v>
      </c>
      <c r="F45" s="1181">
        <v>300</v>
      </c>
      <c r="G45" s="1258">
        <v>0</v>
      </c>
      <c r="H45" s="1177">
        <f>G45/F45</f>
        <v>0</v>
      </c>
    </row>
    <row r="46" spans="1:8" s="425" customFormat="1" ht="22.5" x14ac:dyDescent="0.2">
      <c r="A46" s="1077" t="s">
        <v>193</v>
      </c>
      <c r="B46" s="1077"/>
      <c r="C46" s="1077"/>
      <c r="D46" s="1077"/>
      <c r="E46" s="1078" t="s">
        <v>194</v>
      </c>
      <c r="F46" s="1079">
        <f>F47+F64+F70+F73</f>
        <v>46364.41</v>
      </c>
      <c r="G46" s="1080">
        <f>G47+G64+G70+G73</f>
        <v>12239.88</v>
      </c>
      <c r="H46" s="1081">
        <f>G46/F46</f>
        <v>0.26399300670492731</v>
      </c>
    </row>
    <row r="47" spans="1:8" s="425" customFormat="1" ht="22.5" x14ac:dyDescent="0.2">
      <c r="A47" s="426"/>
      <c r="B47" s="1082" t="s">
        <v>409</v>
      </c>
      <c r="C47" s="1083"/>
      <c r="D47" s="1083"/>
      <c r="E47" s="1084" t="s">
        <v>410</v>
      </c>
      <c r="F47" s="1085">
        <f>F50+F58++F48</f>
        <v>27564.41</v>
      </c>
      <c r="G47" s="1085">
        <f>G50+G58++G48</f>
        <v>9660.5499999999993</v>
      </c>
      <c r="H47" s="1087">
        <f>G47/F47</f>
        <v>0.35047185845806239</v>
      </c>
    </row>
    <row r="48" spans="1:8" s="425" customFormat="1" ht="15.75" x14ac:dyDescent="0.2">
      <c r="A48" s="1262"/>
      <c r="B48" s="1263"/>
      <c r="C48" s="491" t="s">
        <v>234</v>
      </c>
      <c r="D48" s="451"/>
      <c r="E48" s="1264" t="s">
        <v>770</v>
      </c>
      <c r="F48" s="448">
        <f>F49</f>
        <v>2500</v>
      </c>
      <c r="G48" s="448">
        <f>G49</f>
        <v>531.75</v>
      </c>
      <c r="H48" s="705">
        <f>H49</f>
        <v>0.2127</v>
      </c>
    </row>
    <row r="49" spans="1:8" s="425" customFormat="1" ht="22.5" x14ac:dyDescent="0.2">
      <c r="A49" s="1262"/>
      <c r="B49" s="1263"/>
      <c r="C49" s="491"/>
      <c r="D49" s="452" t="s">
        <v>550</v>
      </c>
      <c r="E49" s="450" t="s">
        <v>771</v>
      </c>
      <c r="F49" s="453">
        <v>2500</v>
      </c>
      <c r="G49" s="453">
        <v>531.75</v>
      </c>
      <c r="H49" s="1271">
        <f>G49/F49</f>
        <v>0.2127</v>
      </c>
    </row>
    <row r="50" spans="1:8" s="425" customFormat="1" x14ac:dyDescent="0.2">
      <c r="A50" s="427"/>
      <c r="B50" s="427"/>
      <c r="C50" s="428" t="s">
        <v>227</v>
      </c>
      <c r="D50" s="428"/>
      <c r="E50" s="429" t="s">
        <v>228</v>
      </c>
      <c r="F50" s="430">
        <f>SUM(F51:F57)</f>
        <v>14864.41</v>
      </c>
      <c r="G50" s="456">
        <f>SUM(G51:G57)</f>
        <v>5577.0999999999995</v>
      </c>
      <c r="H50" s="703">
        <f>G50/F50</f>
        <v>0.37519820833790241</v>
      </c>
    </row>
    <row r="51" spans="1:8" s="436" customFormat="1" x14ac:dyDescent="0.2">
      <c r="A51" s="431"/>
      <c r="B51" s="431"/>
      <c r="C51" s="449"/>
      <c r="D51" s="433" t="s">
        <v>557</v>
      </c>
      <c r="E51" s="434" t="s">
        <v>558</v>
      </c>
      <c r="F51" s="435">
        <v>2184.41</v>
      </c>
      <c r="G51" s="440">
        <v>0</v>
      </c>
      <c r="H51" s="706">
        <f>G51/F51</f>
        <v>0</v>
      </c>
    </row>
    <row r="52" spans="1:8" s="436" customFormat="1" x14ac:dyDescent="0.2">
      <c r="A52" s="431"/>
      <c r="B52" s="431"/>
      <c r="C52" s="432"/>
      <c r="D52" s="437" t="s">
        <v>545</v>
      </c>
      <c r="E52" s="438" t="s">
        <v>560</v>
      </c>
      <c r="F52" s="439">
        <v>1000</v>
      </c>
      <c r="G52" s="440">
        <v>76.8</v>
      </c>
      <c r="H52" s="706">
        <f t="shared" ref="H52:H57" si="8">G52/F52</f>
        <v>7.6799999999999993E-2</v>
      </c>
    </row>
    <row r="53" spans="1:8" s="436" customFormat="1" ht="22.5" x14ac:dyDescent="0.2">
      <c r="A53" s="431"/>
      <c r="B53" s="431"/>
      <c r="C53" s="432"/>
      <c r="D53" s="437" t="s">
        <v>550</v>
      </c>
      <c r="E53" s="461" t="s">
        <v>561</v>
      </c>
      <c r="F53" s="439">
        <v>2200</v>
      </c>
      <c r="G53" s="440">
        <v>770.9</v>
      </c>
      <c r="H53" s="706">
        <f t="shared" si="8"/>
        <v>0.35040909090909089</v>
      </c>
    </row>
    <row r="54" spans="1:8" s="436" customFormat="1" ht="22.5" x14ac:dyDescent="0.2">
      <c r="A54" s="431"/>
      <c r="B54" s="431"/>
      <c r="C54" s="432"/>
      <c r="D54" s="437" t="s">
        <v>716</v>
      </c>
      <c r="E54" s="461" t="s">
        <v>718</v>
      </c>
      <c r="F54" s="439">
        <v>2980</v>
      </c>
      <c r="G54" s="440">
        <v>2534.9699999999998</v>
      </c>
      <c r="H54" s="706">
        <f t="shared" si="8"/>
        <v>0.85066107382550327</v>
      </c>
    </row>
    <row r="55" spans="1:8" s="436" customFormat="1" ht="22.5" x14ac:dyDescent="0.2">
      <c r="A55" s="431"/>
      <c r="B55" s="431"/>
      <c r="C55" s="432"/>
      <c r="D55" s="437" t="s">
        <v>554</v>
      </c>
      <c r="E55" s="461" t="s">
        <v>561</v>
      </c>
      <c r="F55" s="439">
        <v>1500</v>
      </c>
      <c r="G55" s="440">
        <v>917.05</v>
      </c>
      <c r="H55" s="706">
        <f t="shared" si="8"/>
        <v>0.61136666666666661</v>
      </c>
    </row>
    <row r="56" spans="1:8" s="436" customFormat="1" x14ac:dyDescent="0.2">
      <c r="A56" s="431"/>
      <c r="B56" s="431"/>
      <c r="C56" s="432"/>
      <c r="D56" s="437" t="s">
        <v>552</v>
      </c>
      <c r="E56" s="461" t="s">
        <v>776</v>
      </c>
      <c r="F56" s="439">
        <v>2000</v>
      </c>
      <c r="G56" s="440">
        <v>1112.3800000000001</v>
      </c>
      <c r="H56" s="706">
        <f t="shared" si="8"/>
        <v>0.55619000000000007</v>
      </c>
    </row>
    <row r="57" spans="1:8" s="436" customFormat="1" x14ac:dyDescent="0.2">
      <c r="A57" s="431"/>
      <c r="B57" s="431"/>
      <c r="C57" s="432"/>
      <c r="D57" s="441" t="s">
        <v>562</v>
      </c>
      <c r="E57" s="462" t="s">
        <v>559</v>
      </c>
      <c r="F57" s="463">
        <v>3000</v>
      </c>
      <c r="G57" s="440">
        <v>165</v>
      </c>
      <c r="H57" s="706">
        <f t="shared" si="8"/>
        <v>5.5E-2</v>
      </c>
    </row>
    <row r="58" spans="1:8" s="436" customFormat="1" x14ac:dyDescent="0.2">
      <c r="A58" s="431"/>
      <c r="B58" s="443"/>
      <c r="C58" s="454" t="s">
        <v>229</v>
      </c>
      <c r="D58" s="454"/>
      <c r="E58" s="445" t="s">
        <v>230</v>
      </c>
      <c r="F58" s="464">
        <f>F59+F60+F63+F61+F62</f>
        <v>10200</v>
      </c>
      <c r="G58" s="464">
        <f>G59+G60+G63+G61+G62</f>
        <v>3551.7</v>
      </c>
      <c r="H58" s="708">
        <f>G58/F58</f>
        <v>0.34820588235294114</v>
      </c>
    </row>
    <row r="59" spans="1:8" s="436" customFormat="1" x14ac:dyDescent="0.2">
      <c r="A59" s="443"/>
      <c r="B59" s="465"/>
      <c r="C59" s="1861"/>
      <c r="D59" s="466" t="s">
        <v>557</v>
      </c>
      <c r="E59" s="467" t="s">
        <v>558</v>
      </c>
      <c r="F59" s="468">
        <v>1000</v>
      </c>
      <c r="G59" s="440">
        <v>0</v>
      </c>
      <c r="H59" s="706">
        <f>G59/F59</f>
        <v>0</v>
      </c>
    </row>
    <row r="60" spans="1:8" s="436" customFormat="1" x14ac:dyDescent="0.2">
      <c r="A60" s="443"/>
      <c r="B60" s="465"/>
      <c r="C60" s="1862"/>
      <c r="D60" s="469" t="s">
        <v>550</v>
      </c>
      <c r="E60" s="461" t="s">
        <v>559</v>
      </c>
      <c r="F60" s="435">
        <v>2000</v>
      </c>
      <c r="G60" s="440">
        <v>0</v>
      </c>
      <c r="H60" s="706">
        <f t="shared" ref="H60:H63" si="9">G60/F60</f>
        <v>0</v>
      </c>
    </row>
    <row r="61" spans="1:8" s="436" customFormat="1" ht="22.5" x14ac:dyDescent="0.2">
      <c r="A61" s="443"/>
      <c r="B61" s="1067"/>
      <c r="C61" s="1862"/>
      <c r="D61" s="470" t="s">
        <v>554</v>
      </c>
      <c r="E61" s="462" t="s">
        <v>561</v>
      </c>
      <c r="F61" s="471">
        <v>2500</v>
      </c>
      <c r="G61" s="440">
        <v>2351.6999999999998</v>
      </c>
      <c r="H61" s="706">
        <f t="shared" si="9"/>
        <v>0.94067999999999996</v>
      </c>
    </row>
    <row r="62" spans="1:8" s="436" customFormat="1" ht="22.5" x14ac:dyDescent="0.2">
      <c r="A62" s="1265"/>
      <c r="B62" s="1230"/>
      <c r="C62" s="1862"/>
      <c r="D62" s="470" t="s">
        <v>777</v>
      </c>
      <c r="E62" s="462" t="s">
        <v>771</v>
      </c>
      <c r="F62" s="471">
        <v>3500</v>
      </c>
      <c r="G62" s="440">
        <v>0</v>
      </c>
      <c r="H62" s="706">
        <v>0</v>
      </c>
    </row>
    <row r="63" spans="1:8" s="436" customFormat="1" ht="22.5" x14ac:dyDescent="0.2">
      <c r="A63" s="443"/>
      <c r="B63" s="1230"/>
      <c r="C63" s="1863"/>
      <c r="D63" s="470" t="s">
        <v>562</v>
      </c>
      <c r="E63" s="462" t="s">
        <v>771</v>
      </c>
      <c r="F63" s="471">
        <v>1200</v>
      </c>
      <c r="G63" s="440">
        <v>1200</v>
      </c>
      <c r="H63" s="706">
        <f t="shared" si="9"/>
        <v>1</v>
      </c>
    </row>
    <row r="64" spans="1:8" s="436" customFormat="1" ht="15.75" x14ac:dyDescent="0.2">
      <c r="A64" s="472"/>
      <c r="B64" s="1213" t="s">
        <v>416</v>
      </c>
      <c r="C64" s="1214"/>
      <c r="D64" s="1214"/>
      <c r="E64" s="1215" t="s">
        <v>417</v>
      </c>
      <c r="F64" s="1216">
        <f>F68+F65</f>
        <v>15800</v>
      </c>
      <c r="G64" s="1216">
        <f>G68+G65</f>
        <v>1799.14</v>
      </c>
      <c r="H64" s="1217">
        <f>H68+H65</f>
        <v>0.99952222222222231</v>
      </c>
    </row>
    <row r="65" spans="1:8" s="436" customFormat="1" ht="15.75" x14ac:dyDescent="0.2">
      <c r="A65" s="472"/>
      <c r="B65" s="1205"/>
      <c r="C65" s="1191" t="s">
        <v>227</v>
      </c>
      <c r="D65" s="1188"/>
      <c r="E65" s="1189" t="s">
        <v>228</v>
      </c>
      <c r="F65" s="1190">
        <f>F66+F67</f>
        <v>6800</v>
      </c>
      <c r="G65" s="1190">
        <f>G66+G67</f>
        <v>1799.14</v>
      </c>
      <c r="H65" s="1194">
        <f>H66</f>
        <v>0.99952222222222231</v>
      </c>
    </row>
    <row r="66" spans="1:8" s="436" customFormat="1" ht="15" x14ac:dyDescent="0.2">
      <c r="A66" s="472"/>
      <c r="B66" s="1206"/>
      <c r="C66" s="1191"/>
      <c r="D66" s="1192" t="s">
        <v>716</v>
      </c>
      <c r="E66" s="1193" t="s">
        <v>719</v>
      </c>
      <c r="F66" s="1195">
        <v>1800</v>
      </c>
      <c r="G66" s="1196">
        <v>1799.14</v>
      </c>
      <c r="H66" s="1197">
        <f>G66/F66</f>
        <v>0.99952222222222231</v>
      </c>
    </row>
    <row r="67" spans="1:8" s="436" customFormat="1" ht="15" x14ac:dyDescent="0.2">
      <c r="A67" s="472"/>
      <c r="B67" s="1206"/>
      <c r="C67" s="1191"/>
      <c r="D67" s="1192" t="s">
        <v>734</v>
      </c>
      <c r="E67" s="1193" t="s">
        <v>720</v>
      </c>
      <c r="F67" s="1195">
        <v>5000</v>
      </c>
      <c r="G67" s="1196">
        <v>0</v>
      </c>
      <c r="H67" s="1197">
        <v>0</v>
      </c>
    </row>
    <row r="68" spans="1:8" s="436" customFormat="1" x14ac:dyDescent="0.2">
      <c r="A68" s="427"/>
      <c r="B68" s="1207"/>
      <c r="C68" s="1182" t="s">
        <v>229</v>
      </c>
      <c r="D68" s="1183"/>
      <c r="E68" s="1184" t="s">
        <v>230</v>
      </c>
      <c r="F68" s="1185">
        <f>SUM(F69:F69)</f>
        <v>9000</v>
      </c>
      <c r="G68" s="1204">
        <f>SUM(G69:G69)</f>
        <v>0</v>
      </c>
      <c r="H68" s="1187">
        <f t="shared" ref="H68:H77" si="10">G68/F68</f>
        <v>0</v>
      </c>
    </row>
    <row r="69" spans="1:8" s="436" customFormat="1" ht="22.5" x14ac:dyDescent="0.2">
      <c r="A69" s="431"/>
      <c r="B69" s="431"/>
      <c r="C69" s="473"/>
      <c r="D69" s="1111" t="s">
        <v>564</v>
      </c>
      <c r="E69" s="1112" t="s">
        <v>743</v>
      </c>
      <c r="F69" s="471">
        <v>9000</v>
      </c>
      <c r="G69" s="1211">
        <v>0</v>
      </c>
      <c r="H69" s="1167">
        <f t="shared" si="10"/>
        <v>0</v>
      </c>
    </row>
    <row r="70" spans="1:8" s="436" customFormat="1" ht="22.5" x14ac:dyDescent="0.2">
      <c r="A70" s="443"/>
      <c r="B70" s="1169" t="s">
        <v>692</v>
      </c>
      <c r="C70" s="1212"/>
      <c r="D70" s="1168"/>
      <c r="E70" s="1220" t="s">
        <v>744</v>
      </c>
      <c r="F70" s="1224">
        <f t="shared" ref="F70:H71" si="11">F71</f>
        <v>2000</v>
      </c>
      <c r="G70" s="1225">
        <f>G71</f>
        <v>0</v>
      </c>
      <c r="H70" s="1226">
        <f t="shared" si="11"/>
        <v>0</v>
      </c>
    </row>
    <row r="71" spans="1:8" s="436" customFormat="1" x14ac:dyDescent="0.2">
      <c r="A71" s="443"/>
      <c r="B71" s="1171"/>
      <c r="C71" s="1221">
        <v>4300</v>
      </c>
      <c r="D71" s="1170"/>
      <c r="E71" s="1222" t="s">
        <v>700</v>
      </c>
      <c r="F71" s="1227">
        <f t="shared" si="11"/>
        <v>2000</v>
      </c>
      <c r="G71" s="1228">
        <f>G72</f>
        <v>0</v>
      </c>
      <c r="H71" s="1229">
        <f t="shared" si="11"/>
        <v>0</v>
      </c>
    </row>
    <row r="72" spans="1:8" s="436" customFormat="1" ht="22.5" x14ac:dyDescent="0.2">
      <c r="A72" s="443"/>
      <c r="B72" s="1171"/>
      <c r="C72" s="1219"/>
      <c r="D72" s="1170" t="s">
        <v>564</v>
      </c>
      <c r="E72" s="1172" t="s">
        <v>742</v>
      </c>
      <c r="F72" s="1173">
        <v>2000</v>
      </c>
      <c r="G72" s="1218">
        <v>0</v>
      </c>
      <c r="H72" s="1175">
        <f>G72/F72</f>
        <v>0</v>
      </c>
    </row>
    <row r="73" spans="1:8" s="436" customFormat="1" x14ac:dyDescent="0.2">
      <c r="A73" s="443"/>
      <c r="B73" s="1169" t="s">
        <v>200</v>
      </c>
      <c r="C73" s="1223"/>
      <c r="D73" s="1169"/>
      <c r="E73" s="1220" t="s">
        <v>745</v>
      </c>
      <c r="F73" s="1224">
        <f>F75</f>
        <v>1000</v>
      </c>
      <c r="G73" s="1225">
        <f>G75</f>
        <v>780.19</v>
      </c>
      <c r="H73" s="1226">
        <f>H75</f>
        <v>0.78019000000000005</v>
      </c>
    </row>
    <row r="74" spans="1:8" s="436" customFormat="1" x14ac:dyDescent="0.2">
      <c r="A74" s="443"/>
      <c r="B74" s="1171"/>
      <c r="C74" s="1221">
        <v>4210</v>
      </c>
      <c r="D74" s="1171"/>
      <c r="E74" s="1222" t="s">
        <v>746</v>
      </c>
      <c r="F74" s="1227">
        <f>F75</f>
        <v>1000</v>
      </c>
      <c r="G74" s="1228">
        <f>G75</f>
        <v>780.19</v>
      </c>
      <c r="H74" s="1229">
        <f>H75</f>
        <v>0.78019000000000005</v>
      </c>
    </row>
    <row r="75" spans="1:8" s="436" customFormat="1" x14ac:dyDescent="0.2">
      <c r="A75" s="443"/>
      <c r="B75" s="1170"/>
      <c r="C75" s="1171"/>
      <c r="D75" s="1170" t="s">
        <v>548</v>
      </c>
      <c r="E75" s="1172" t="s">
        <v>714</v>
      </c>
      <c r="F75" s="1173">
        <v>1000</v>
      </c>
      <c r="G75" s="1174">
        <v>780.19</v>
      </c>
      <c r="H75" s="1175">
        <f>G75/F75</f>
        <v>0.78019000000000005</v>
      </c>
    </row>
    <row r="76" spans="1:8" s="425" customFormat="1" ht="22.5" x14ac:dyDescent="0.2">
      <c r="A76" s="1077" t="s">
        <v>201</v>
      </c>
      <c r="B76" s="1097"/>
      <c r="C76" s="1097"/>
      <c r="D76" s="1097"/>
      <c r="E76" s="1098" t="s">
        <v>202</v>
      </c>
      <c r="F76" s="1099">
        <f>F77+F110+F107</f>
        <v>231562.14</v>
      </c>
      <c r="G76" s="1100">
        <f>G77+G110+G107</f>
        <v>64048.87</v>
      </c>
      <c r="H76" s="1101">
        <f t="shared" si="10"/>
        <v>0.27659474040099991</v>
      </c>
    </row>
    <row r="77" spans="1:8" s="425" customFormat="1" ht="22.5" x14ac:dyDescent="0.2">
      <c r="A77" s="426"/>
      <c r="B77" s="1082" t="s">
        <v>203</v>
      </c>
      <c r="C77" s="1083"/>
      <c r="D77" s="1083"/>
      <c r="E77" s="1084" t="s">
        <v>204</v>
      </c>
      <c r="F77" s="1085">
        <f>F78+F83+F97+F99+F105</f>
        <v>118510.08</v>
      </c>
      <c r="G77" s="1085">
        <f>G78+G83+G99+G105+G97</f>
        <v>43688.97</v>
      </c>
      <c r="H77" s="1087">
        <f t="shared" si="10"/>
        <v>0.36865193239258637</v>
      </c>
    </row>
    <row r="78" spans="1:8" s="436" customFormat="1" x14ac:dyDescent="0.2">
      <c r="A78" s="431"/>
      <c r="B78" s="431"/>
      <c r="C78" s="428" t="s">
        <v>234</v>
      </c>
      <c r="D78" s="428"/>
      <c r="E78" s="474" t="s">
        <v>235</v>
      </c>
      <c r="F78" s="430">
        <f>SUM(F79:F82)</f>
        <v>13800</v>
      </c>
      <c r="G78" s="456">
        <f>SUM(G79:G82)</f>
        <v>6720.88</v>
      </c>
      <c r="H78" s="703">
        <f t="shared" ref="H78:H84" si="12">G78/F78</f>
        <v>0.48702028985507245</v>
      </c>
    </row>
    <row r="79" spans="1:8" s="436" customFormat="1" x14ac:dyDescent="0.2">
      <c r="A79" s="431"/>
      <c r="B79" s="431"/>
      <c r="C79" s="449"/>
      <c r="D79" s="437" t="s">
        <v>564</v>
      </c>
      <c r="E79" s="438" t="s">
        <v>747</v>
      </c>
      <c r="F79" s="439">
        <v>4600</v>
      </c>
      <c r="G79" s="440">
        <v>2028.15</v>
      </c>
      <c r="H79" s="706">
        <f t="shared" si="12"/>
        <v>0.44090217391304348</v>
      </c>
    </row>
    <row r="80" spans="1:8" s="436" customFormat="1" x14ac:dyDescent="0.2">
      <c r="A80" s="431"/>
      <c r="B80" s="431"/>
      <c r="C80" s="449"/>
      <c r="D80" s="437" t="s">
        <v>563</v>
      </c>
      <c r="E80" s="438" t="s">
        <v>704</v>
      </c>
      <c r="F80" s="439">
        <v>2000</v>
      </c>
      <c r="G80" s="440">
        <v>851</v>
      </c>
      <c r="H80" s="706">
        <f t="shared" si="12"/>
        <v>0.42549999999999999</v>
      </c>
    </row>
    <row r="81" spans="1:8" s="436" customFormat="1" x14ac:dyDescent="0.2">
      <c r="A81" s="431"/>
      <c r="B81" s="431"/>
      <c r="C81" s="432"/>
      <c r="D81" s="437" t="s">
        <v>552</v>
      </c>
      <c r="E81" s="438" t="s">
        <v>565</v>
      </c>
      <c r="F81" s="439">
        <v>5500</v>
      </c>
      <c r="G81" s="440">
        <v>2880.23</v>
      </c>
      <c r="H81" s="706">
        <f t="shared" si="12"/>
        <v>0.52367818181818182</v>
      </c>
    </row>
    <row r="82" spans="1:8" s="436" customFormat="1" ht="22.5" x14ac:dyDescent="0.2">
      <c r="A82" s="431"/>
      <c r="B82" s="431"/>
      <c r="C82" s="432"/>
      <c r="D82" s="437" t="s">
        <v>554</v>
      </c>
      <c r="E82" s="438" t="s">
        <v>706</v>
      </c>
      <c r="F82" s="439">
        <v>1700</v>
      </c>
      <c r="G82" s="440">
        <v>961.5</v>
      </c>
      <c r="H82" s="706">
        <f t="shared" si="12"/>
        <v>0.56558823529411761</v>
      </c>
    </row>
    <row r="83" spans="1:8" s="436" customFormat="1" x14ac:dyDescent="0.2">
      <c r="A83" s="431"/>
      <c r="B83" s="431"/>
      <c r="C83" s="428" t="s">
        <v>227</v>
      </c>
      <c r="D83" s="428"/>
      <c r="E83" s="429" t="s">
        <v>228</v>
      </c>
      <c r="F83" s="430">
        <f>SUM(F84:F96)</f>
        <v>79745.759999999995</v>
      </c>
      <c r="G83" s="430">
        <f>SUM(G84:G96)</f>
        <v>23273.25</v>
      </c>
      <c r="H83" s="703">
        <f t="shared" si="12"/>
        <v>0.29184310237936162</v>
      </c>
    </row>
    <row r="84" spans="1:8" s="436" customFormat="1" x14ac:dyDescent="0.2">
      <c r="A84" s="431"/>
      <c r="B84" s="431"/>
      <c r="C84" s="449"/>
      <c r="D84" s="433" t="s">
        <v>557</v>
      </c>
      <c r="E84" s="434" t="s">
        <v>566</v>
      </c>
      <c r="F84" s="435">
        <v>12000</v>
      </c>
      <c r="G84" s="440">
        <v>98.51</v>
      </c>
      <c r="H84" s="706">
        <f t="shared" si="12"/>
        <v>8.2091666666666667E-3</v>
      </c>
    </row>
    <row r="85" spans="1:8" s="436" customFormat="1" x14ac:dyDescent="0.2">
      <c r="A85" s="431"/>
      <c r="B85" s="431"/>
      <c r="C85" s="449"/>
      <c r="D85" s="433" t="s">
        <v>543</v>
      </c>
      <c r="E85" s="434" t="s">
        <v>566</v>
      </c>
      <c r="F85" s="435">
        <v>1000</v>
      </c>
      <c r="G85" s="440">
        <v>30</v>
      </c>
      <c r="H85" s="706">
        <f t="shared" ref="H85:H96" si="13">G85/F85</f>
        <v>0.03</v>
      </c>
    </row>
    <row r="86" spans="1:8" s="436" customFormat="1" ht="22.5" x14ac:dyDescent="0.2">
      <c r="A86" s="431"/>
      <c r="B86" s="431"/>
      <c r="C86" s="432"/>
      <c r="D86" s="433" t="s">
        <v>548</v>
      </c>
      <c r="E86" s="434" t="s">
        <v>715</v>
      </c>
      <c r="F86" s="435">
        <v>2500</v>
      </c>
      <c r="G86" s="440">
        <v>105.58</v>
      </c>
      <c r="H86" s="706">
        <f t="shared" si="13"/>
        <v>4.2231999999999999E-2</v>
      </c>
    </row>
    <row r="87" spans="1:8" s="436" customFormat="1" ht="22.5" x14ac:dyDescent="0.2">
      <c r="A87" s="431"/>
      <c r="B87" s="431"/>
      <c r="C87" s="432"/>
      <c r="D87" s="433" t="s">
        <v>549</v>
      </c>
      <c r="E87" s="434" t="s">
        <v>721</v>
      </c>
      <c r="F87" s="435">
        <v>2000</v>
      </c>
      <c r="G87" s="440">
        <v>0</v>
      </c>
      <c r="H87" s="706">
        <f t="shared" si="13"/>
        <v>0</v>
      </c>
    </row>
    <row r="88" spans="1:8" s="436" customFormat="1" ht="33.75" x14ac:dyDescent="0.2">
      <c r="A88" s="431"/>
      <c r="B88" s="431"/>
      <c r="C88" s="432"/>
      <c r="D88" s="433" t="s">
        <v>544</v>
      </c>
      <c r="E88" s="434" t="s">
        <v>727</v>
      </c>
      <c r="F88" s="435">
        <v>2500</v>
      </c>
      <c r="G88" s="440">
        <v>1908</v>
      </c>
      <c r="H88" s="706">
        <f>G88/F88</f>
        <v>0.76319999999999999</v>
      </c>
    </row>
    <row r="89" spans="1:8" s="436" customFormat="1" x14ac:dyDescent="0.2">
      <c r="A89" s="431"/>
      <c r="B89" s="431"/>
      <c r="C89" s="432"/>
      <c r="D89" s="437" t="s">
        <v>567</v>
      </c>
      <c r="E89" s="438" t="s">
        <v>732</v>
      </c>
      <c r="F89" s="439">
        <v>7700.87</v>
      </c>
      <c r="G89" s="440">
        <v>349.82</v>
      </c>
      <c r="H89" s="706">
        <f t="shared" si="13"/>
        <v>4.5426036279017826E-2</v>
      </c>
    </row>
    <row r="90" spans="1:8" s="436" customFormat="1" x14ac:dyDescent="0.2">
      <c r="A90" s="431"/>
      <c r="B90" s="431"/>
      <c r="C90" s="432"/>
      <c r="D90" s="437" t="s">
        <v>545</v>
      </c>
      <c r="E90" s="438" t="s">
        <v>737</v>
      </c>
      <c r="F90" s="439">
        <v>7400</v>
      </c>
      <c r="G90" s="440">
        <v>4592.99</v>
      </c>
      <c r="H90" s="706">
        <f t="shared" si="13"/>
        <v>0.62067432432432434</v>
      </c>
    </row>
    <row r="91" spans="1:8" s="436" customFormat="1" ht="22.5" x14ac:dyDescent="0.2">
      <c r="A91" s="431"/>
      <c r="B91" s="431"/>
      <c r="C91" s="432"/>
      <c r="D91" s="437" t="s">
        <v>568</v>
      </c>
      <c r="E91" s="438" t="s">
        <v>569</v>
      </c>
      <c r="F91" s="439">
        <v>4441.88</v>
      </c>
      <c r="G91" s="440">
        <v>1309.1600000000001</v>
      </c>
      <c r="H91" s="706">
        <f t="shared" si="13"/>
        <v>0.29473105982151704</v>
      </c>
    </row>
    <row r="92" spans="1:8" s="436" customFormat="1" ht="22.5" x14ac:dyDescent="0.2">
      <c r="A92" s="431"/>
      <c r="B92" s="431"/>
      <c r="C92" s="432"/>
      <c r="D92" s="437" t="s">
        <v>553</v>
      </c>
      <c r="E92" s="438" t="s">
        <v>751</v>
      </c>
      <c r="F92" s="439">
        <v>10700</v>
      </c>
      <c r="G92" s="440">
        <v>8461.49</v>
      </c>
      <c r="H92" s="706">
        <f t="shared" si="13"/>
        <v>0.79079345794392519</v>
      </c>
    </row>
    <row r="93" spans="1:8" s="436" customFormat="1" x14ac:dyDescent="0.2">
      <c r="A93" s="431"/>
      <c r="B93" s="431"/>
      <c r="C93" s="432"/>
      <c r="D93" s="437" t="s">
        <v>702</v>
      </c>
      <c r="E93" s="438" t="s">
        <v>703</v>
      </c>
      <c r="F93" s="439">
        <v>12000</v>
      </c>
      <c r="G93" s="440">
        <v>363.69</v>
      </c>
      <c r="H93" s="706">
        <f>G93/F93</f>
        <v>3.0307500000000001E-2</v>
      </c>
    </row>
    <row r="94" spans="1:8" s="436" customFormat="1" x14ac:dyDescent="0.2">
      <c r="A94" s="431"/>
      <c r="B94" s="431"/>
      <c r="C94" s="432"/>
      <c r="D94" s="437" t="s">
        <v>554</v>
      </c>
      <c r="E94" s="438" t="s">
        <v>753</v>
      </c>
      <c r="F94" s="439">
        <v>503.01</v>
      </c>
      <c r="G94" s="440">
        <v>0</v>
      </c>
      <c r="H94" s="706">
        <f t="shared" si="13"/>
        <v>0</v>
      </c>
    </row>
    <row r="95" spans="1:8" s="436" customFormat="1" ht="22.5" x14ac:dyDescent="0.2">
      <c r="A95" s="431"/>
      <c r="B95" s="431"/>
      <c r="C95" s="432"/>
      <c r="D95" s="475" t="s">
        <v>552</v>
      </c>
      <c r="E95" s="476" t="s">
        <v>817</v>
      </c>
      <c r="F95" s="477">
        <v>7000</v>
      </c>
      <c r="G95" s="440">
        <v>3100.29</v>
      </c>
      <c r="H95" s="706">
        <f t="shared" si="13"/>
        <v>0.44289857142857142</v>
      </c>
    </row>
    <row r="96" spans="1:8" s="436" customFormat="1" x14ac:dyDescent="0.2">
      <c r="A96" s="431"/>
      <c r="B96" s="431"/>
      <c r="C96" s="432"/>
      <c r="D96" s="446" t="s">
        <v>562</v>
      </c>
      <c r="E96" s="1199" t="s">
        <v>570</v>
      </c>
      <c r="F96" s="1200">
        <v>10000</v>
      </c>
      <c r="G96" s="1201">
        <v>2953.72</v>
      </c>
      <c r="H96" s="1167">
        <f t="shared" si="13"/>
        <v>0.29537199999999997</v>
      </c>
    </row>
    <row r="97" spans="1:8" s="436" customFormat="1" x14ac:dyDescent="0.2">
      <c r="A97" s="431"/>
      <c r="B97" s="443"/>
      <c r="C97" s="1202" t="s">
        <v>237</v>
      </c>
      <c r="D97" s="481"/>
      <c r="E97" s="1203" t="s">
        <v>728</v>
      </c>
      <c r="F97" s="1267">
        <f>F98</f>
        <v>1000</v>
      </c>
      <c r="G97" s="1268">
        <f>G98</f>
        <v>0</v>
      </c>
      <c r="H97" s="1269">
        <f>H98</f>
        <v>0</v>
      </c>
    </row>
    <row r="98" spans="1:8" s="436" customFormat="1" x14ac:dyDescent="0.2">
      <c r="A98" s="431"/>
      <c r="B98" s="443"/>
      <c r="C98" s="444"/>
      <c r="D98" s="1166" t="s">
        <v>544</v>
      </c>
      <c r="E98" s="1138" t="s">
        <v>725</v>
      </c>
      <c r="F98" s="1139">
        <v>1000</v>
      </c>
      <c r="G98" s="440">
        <v>0</v>
      </c>
      <c r="H98" s="706">
        <f>G98/F98</f>
        <v>0</v>
      </c>
    </row>
    <row r="99" spans="1:8" s="436" customFormat="1" x14ac:dyDescent="0.2">
      <c r="A99" s="431"/>
      <c r="B99" s="431"/>
      <c r="C99" s="1198" t="s">
        <v>229</v>
      </c>
      <c r="D99" s="1198"/>
      <c r="E99" s="1184" t="s">
        <v>230</v>
      </c>
      <c r="F99" s="1185">
        <f>SUM(F100:F104)</f>
        <v>22783.52</v>
      </c>
      <c r="G99" s="1186">
        <f>SUM(G100:G104)</f>
        <v>13104.44</v>
      </c>
      <c r="H99" s="1187">
        <f>G99/F99</f>
        <v>0.57517187862103836</v>
      </c>
    </row>
    <row r="100" spans="1:8" s="436" customFormat="1" ht="33.75" x14ac:dyDescent="0.2">
      <c r="A100" s="431"/>
      <c r="B100" s="431"/>
      <c r="C100" s="432"/>
      <c r="D100" s="433" t="s">
        <v>548</v>
      </c>
      <c r="E100" s="434" t="s">
        <v>818</v>
      </c>
      <c r="F100" s="435">
        <v>15994.72</v>
      </c>
      <c r="G100" s="440">
        <v>10511</v>
      </c>
      <c r="H100" s="706">
        <f t="shared" ref="H100:H104" si="14">G100/F100</f>
        <v>0.65715436093910995</v>
      </c>
    </row>
    <row r="101" spans="1:8" s="436" customFormat="1" ht="22.5" x14ac:dyDescent="0.2">
      <c r="A101" s="431"/>
      <c r="B101" s="431"/>
      <c r="C101" s="432"/>
      <c r="D101" s="433" t="s">
        <v>716</v>
      </c>
      <c r="E101" s="434" t="s">
        <v>722</v>
      </c>
      <c r="F101" s="435">
        <v>3000</v>
      </c>
      <c r="G101" s="440">
        <v>2513.44</v>
      </c>
      <c r="H101" s="706">
        <f t="shared" si="14"/>
        <v>0.8378133333333333</v>
      </c>
    </row>
    <row r="102" spans="1:8" s="436" customFormat="1" ht="22.5" x14ac:dyDescent="0.2">
      <c r="A102" s="431"/>
      <c r="B102" s="431"/>
      <c r="C102" s="432"/>
      <c r="D102" s="437" t="s">
        <v>568</v>
      </c>
      <c r="E102" s="438" t="s">
        <v>571</v>
      </c>
      <c r="F102" s="439">
        <v>388.8</v>
      </c>
      <c r="G102" s="440">
        <v>0</v>
      </c>
      <c r="H102" s="706">
        <f t="shared" si="14"/>
        <v>0</v>
      </c>
    </row>
    <row r="103" spans="1:8" s="436" customFormat="1" x14ac:dyDescent="0.2">
      <c r="A103" s="431"/>
      <c r="B103" s="431"/>
      <c r="C103" s="432"/>
      <c r="D103" s="437" t="s">
        <v>552</v>
      </c>
      <c r="E103" s="438" t="s">
        <v>753</v>
      </c>
      <c r="F103" s="439">
        <v>400</v>
      </c>
      <c r="G103" s="440">
        <v>0</v>
      </c>
      <c r="H103" s="706">
        <f t="shared" si="14"/>
        <v>0</v>
      </c>
    </row>
    <row r="104" spans="1:8" s="436" customFormat="1" x14ac:dyDescent="0.2">
      <c r="A104" s="431"/>
      <c r="B104" s="431"/>
      <c r="C104" s="432"/>
      <c r="D104" s="437" t="s">
        <v>562</v>
      </c>
      <c r="E104" s="438" t="s">
        <v>570</v>
      </c>
      <c r="F104" s="439">
        <v>3000</v>
      </c>
      <c r="G104" s="440">
        <v>80</v>
      </c>
      <c r="H104" s="706">
        <f t="shared" si="14"/>
        <v>2.6666666666666668E-2</v>
      </c>
    </row>
    <row r="105" spans="1:8" s="436" customFormat="1" x14ac:dyDescent="0.2">
      <c r="A105" s="431"/>
      <c r="B105" s="431"/>
      <c r="C105" s="428" t="s">
        <v>255</v>
      </c>
      <c r="D105" s="428"/>
      <c r="E105" s="429" t="s">
        <v>572</v>
      </c>
      <c r="F105" s="430">
        <f>F106</f>
        <v>1180.8</v>
      </c>
      <c r="G105" s="456">
        <f>G106</f>
        <v>590.4</v>
      </c>
      <c r="H105" s="703">
        <f>G105/F105</f>
        <v>0.5</v>
      </c>
    </row>
    <row r="106" spans="1:8" s="436" customFormat="1" x14ac:dyDescent="0.2">
      <c r="A106" s="431"/>
      <c r="B106" s="1241"/>
      <c r="C106" s="441"/>
      <c r="D106" s="441" t="s">
        <v>568</v>
      </c>
      <c r="E106" s="442" t="s">
        <v>748</v>
      </c>
      <c r="F106" s="463">
        <v>1180.8</v>
      </c>
      <c r="G106" s="1534">
        <v>590.4</v>
      </c>
      <c r="H106" s="1535">
        <f>G106/F106</f>
        <v>0.5</v>
      </c>
    </row>
    <row r="107" spans="1:8" s="436" customFormat="1" ht="15.75" x14ac:dyDescent="0.2">
      <c r="A107" s="1533"/>
      <c r="B107" s="1213" t="s">
        <v>422</v>
      </c>
      <c r="C107" s="1214"/>
      <c r="D107" s="1214"/>
      <c r="E107" s="1215" t="s">
        <v>573</v>
      </c>
      <c r="F107" s="1216">
        <f>F108</f>
        <v>221.01</v>
      </c>
      <c r="G107" s="1536">
        <f t="shared" ref="G107" si="15">G108</f>
        <v>0</v>
      </c>
      <c r="H107" s="1537">
        <f t="shared" ref="H107:H114" si="16">G107/F107</f>
        <v>0</v>
      </c>
    </row>
    <row r="108" spans="1:8" s="436" customFormat="1" x14ac:dyDescent="0.2">
      <c r="A108" s="431"/>
      <c r="B108" s="1241"/>
      <c r="C108" s="1198" t="s">
        <v>227</v>
      </c>
      <c r="D108" s="1198"/>
      <c r="E108" s="1184" t="s">
        <v>228</v>
      </c>
      <c r="F108" s="1185">
        <f>F109</f>
        <v>221.01</v>
      </c>
      <c r="G108" s="1186">
        <f>G109</f>
        <v>0</v>
      </c>
      <c r="H108" s="1187">
        <f t="shared" si="16"/>
        <v>0</v>
      </c>
    </row>
    <row r="109" spans="1:8" s="436" customFormat="1" ht="22.5" x14ac:dyDescent="0.2">
      <c r="A109" s="431"/>
      <c r="B109" s="431"/>
      <c r="C109" s="481"/>
      <c r="D109" s="437" t="s">
        <v>550</v>
      </c>
      <c r="E109" s="438" t="s">
        <v>574</v>
      </c>
      <c r="F109" s="439">
        <v>221.01</v>
      </c>
      <c r="G109" s="440">
        <v>0</v>
      </c>
      <c r="H109" s="706">
        <f t="shared" si="16"/>
        <v>0</v>
      </c>
    </row>
    <row r="110" spans="1:8" s="436" customFormat="1" ht="15.75" x14ac:dyDescent="0.2">
      <c r="A110" s="480"/>
      <c r="B110" s="1082" t="s">
        <v>430</v>
      </c>
      <c r="C110" s="1083"/>
      <c r="D110" s="1083"/>
      <c r="E110" s="1084" t="s">
        <v>12</v>
      </c>
      <c r="F110" s="1085">
        <f>F113+F130+F111</f>
        <v>112831.05</v>
      </c>
      <c r="G110" s="1086">
        <f>G113+G130+G111</f>
        <v>20359.900000000001</v>
      </c>
      <c r="H110" s="1087">
        <f t="shared" si="16"/>
        <v>0.18044589676334663</v>
      </c>
    </row>
    <row r="111" spans="1:8" s="436" customFormat="1" x14ac:dyDescent="0.2">
      <c r="A111" s="431"/>
      <c r="B111" s="427"/>
      <c r="C111" s="428" t="s">
        <v>234</v>
      </c>
      <c r="D111" s="428"/>
      <c r="E111" s="429" t="s">
        <v>235</v>
      </c>
      <c r="F111" s="430">
        <f>SUM(F112:F112)</f>
        <v>1500</v>
      </c>
      <c r="G111" s="456">
        <f>SUM(G112:G112)</f>
        <v>0</v>
      </c>
      <c r="H111" s="703">
        <f t="shared" si="16"/>
        <v>0</v>
      </c>
    </row>
    <row r="112" spans="1:8" s="436" customFormat="1" ht="22.5" x14ac:dyDescent="0.2">
      <c r="A112" s="431"/>
      <c r="B112" s="431"/>
      <c r="C112" s="432"/>
      <c r="D112" s="433" t="s">
        <v>548</v>
      </c>
      <c r="E112" s="434" t="s">
        <v>819</v>
      </c>
      <c r="F112" s="435">
        <v>1500</v>
      </c>
      <c r="G112" s="440">
        <v>0</v>
      </c>
      <c r="H112" s="706">
        <f t="shared" si="16"/>
        <v>0</v>
      </c>
    </row>
    <row r="113" spans="1:8" s="436" customFormat="1" x14ac:dyDescent="0.2">
      <c r="A113" s="431"/>
      <c r="B113" s="431"/>
      <c r="C113" s="428" t="s">
        <v>227</v>
      </c>
      <c r="D113" s="428"/>
      <c r="E113" s="429" t="s">
        <v>228</v>
      </c>
      <c r="F113" s="430">
        <f>SUM(F114:F129)</f>
        <v>62862.380000000005</v>
      </c>
      <c r="G113" s="456">
        <f>SUM(G114:G129)</f>
        <v>13459</v>
      </c>
      <c r="H113" s="703">
        <f t="shared" si="16"/>
        <v>0.21410261590477483</v>
      </c>
    </row>
    <row r="114" spans="1:8" s="436" customFormat="1" ht="45" x14ac:dyDescent="0.2">
      <c r="A114" s="431"/>
      <c r="B114" s="431"/>
      <c r="C114" s="432"/>
      <c r="D114" s="433" t="s">
        <v>557</v>
      </c>
      <c r="E114" s="434" t="s">
        <v>820</v>
      </c>
      <c r="F114" s="435">
        <v>2500</v>
      </c>
      <c r="G114" s="440">
        <v>0</v>
      </c>
      <c r="H114" s="706">
        <f t="shared" si="16"/>
        <v>0</v>
      </c>
    </row>
    <row r="115" spans="1:8" s="436" customFormat="1" ht="22.5" x14ac:dyDescent="0.2">
      <c r="A115" s="431"/>
      <c r="B115" s="431"/>
      <c r="C115" s="432"/>
      <c r="D115" s="437" t="s">
        <v>542</v>
      </c>
      <c r="E115" s="438" t="s">
        <v>821</v>
      </c>
      <c r="F115" s="439">
        <v>2300</v>
      </c>
      <c r="G115" s="440">
        <v>0</v>
      </c>
      <c r="H115" s="706">
        <f t="shared" ref="H115:H129" si="17">G115/F115</f>
        <v>0</v>
      </c>
    </row>
    <row r="116" spans="1:8" s="436" customFormat="1" x14ac:dyDescent="0.2">
      <c r="A116" s="431"/>
      <c r="B116" s="431"/>
      <c r="C116" s="432"/>
      <c r="D116" s="433" t="s">
        <v>543</v>
      </c>
      <c r="E116" s="434" t="s">
        <v>705</v>
      </c>
      <c r="F116" s="435">
        <v>3000</v>
      </c>
      <c r="G116" s="440">
        <v>0</v>
      </c>
      <c r="H116" s="706">
        <f t="shared" si="17"/>
        <v>0</v>
      </c>
    </row>
    <row r="117" spans="1:8" s="436" customFormat="1" x14ac:dyDescent="0.2">
      <c r="A117" s="431"/>
      <c r="B117" s="431"/>
      <c r="C117" s="432"/>
      <c r="D117" s="433" t="s">
        <v>548</v>
      </c>
      <c r="E117" s="438" t="s">
        <v>575</v>
      </c>
      <c r="F117" s="435">
        <v>2500</v>
      </c>
      <c r="G117" s="440">
        <v>0</v>
      </c>
      <c r="H117" s="706">
        <v>0</v>
      </c>
    </row>
    <row r="118" spans="1:8" s="436" customFormat="1" ht="56.25" x14ac:dyDescent="0.2">
      <c r="A118" s="431"/>
      <c r="B118" s="431"/>
      <c r="C118" s="432"/>
      <c r="D118" s="433" t="s">
        <v>549</v>
      </c>
      <c r="E118" s="434" t="s">
        <v>723</v>
      </c>
      <c r="F118" s="435">
        <v>8797.86</v>
      </c>
      <c r="G118" s="440">
        <v>1364.54</v>
      </c>
      <c r="H118" s="706">
        <f t="shared" si="17"/>
        <v>0.15509908091285834</v>
      </c>
    </row>
    <row r="119" spans="1:8" s="436" customFormat="1" x14ac:dyDescent="0.2">
      <c r="A119" s="431"/>
      <c r="B119" s="431"/>
      <c r="C119" s="432"/>
      <c r="D119" s="433" t="s">
        <v>544</v>
      </c>
      <c r="E119" s="434" t="s">
        <v>576</v>
      </c>
      <c r="F119" s="435">
        <v>1857.74</v>
      </c>
      <c r="G119" s="440">
        <v>416.82</v>
      </c>
      <c r="H119" s="706">
        <f t="shared" si="17"/>
        <v>0.22436939507143086</v>
      </c>
    </row>
    <row r="120" spans="1:8" s="436" customFormat="1" x14ac:dyDescent="0.2">
      <c r="A120" s="431"/>
      <c r="B120" s="431"/>
      <c r="C120" s="432"/>
      <c r="D120" s="437" t="s">
        <v>567</v>
      </c>
      <c r="E120" s="438" t="s">
        <v>577</v>
      </c>
      <c r="F120" s="439">
        <v>2000</v>
      </c>
      <c r="G120" s="440">
        <v>621.27</v>
      </c>
      <c r="H120" s="706">
        <f t="shared" si="17"/>
        <v>0.31063499999999999</v>
      </c>
    </row>
    <row r="121" spans="1:8" s="436" customFormat="1" ht="22.5" x14ac:dyDescent="0.2">
      <c r="A121" s="431"/>
      <c r="B121" s="431"/>
      <c r="C121" s="432"/>
      <c r="D121" s="433" t="s">
        <v>545</v>
      </c>
      <c r="E121" s="434" t="s">
        <v>738</v>
      </c>
      <c r="F121" s="435">
        <v>1677.8</v>
      </c>
      <c r="G121" s="1208">
        <v>196</v>
      </c>
      <c r="H121" s="706">
        <f t="shared" si="17"/>
        <v>0.11681964477291691</v>
      </c>
    </row>
    <row r="122" spans="1:8" s="436" customFormat="1" ht="22.5" x14ac:dyDescent="0.2">
      <c r="A122" s="431"/>
      <c r="B122" s="431"/>
      <c r="C122" s="432"/>
      <c r="D122" s="433" t="s">
        <v>568</v>
      </c>
      <c r="E122" s="434" t="s">
        <v>749</v>
      </c>
      <c r="F122" s="435">
        <v>3500</v>
      </c>
      <c r="G122" s="440">
        <v>0</v>
      </c>
      <c r="H122" s="706">
        <f t="shared" si="17"/>
        <v>0</v>
      </c>
    </row>
    <row r="123" spans="1:8" s="436" customFormat="1" ht="22.5" x14ac:dyDescent="0.2">
      <c r="A123" s="431"/>
      <c r="B123" s="431"/>
      <c r="C123" s="432"/>
      <c r="D123" s="433" t="s">
        <v>553</v>
      </c>
      <c r="E123" s="434" t="s">
        <v>578</v>
      </c>
      <c r="F123" s="435">
        <v>3694.61</v>
      </c>
      <c r="G123" s="440">
        <v>389.31</v>
      </c>
      <c r="H123" s="706">
        <f t="shared" si="17"/>
        <v>0.10537242090504816</v>
      </c>
    </row>
    <row r="124" spans="1:8" s="436" customFormat="1" x14ac:dyDescent="0.2">
      <c r="A124" s="431"/>
      <c r="B124" s="431"/>
      <c r="C124" s="432"/>
      <c r="D124" s="437" t="s">
        <v>550</v>
      </c>
      <c r="E124" s="438" t="s">
        <v>579</v>
      </c>
      <c r="F124" s="439">
        <v>3750</v>
      </c>
      <c r="G124" s="440">
        <v>2599.81</v>
      </c>
      <c r="H124" s="706">
        <f t="shared" si="17"/>
        <v>0.6932826666666666</v>
      </c>
    </row>
    <row r="125" spans="1:8" s="436" customFormat="1" ht="67.5" x14ac:dyDescent="0.2">
      <c r="A125" s="431"/>
      <c r="B125" s="431"/>
      <c r="C125" s="432"/>
      <c r="D125" s="437" t="s">
        <v>547</v>
      </c>
      <c r="E125" s="438" t="s">
        <v>780</v>
      </c>
      <c r="F125" s="439">
        <v>11921.01</v>
      </c>
      <c r="G125" s="440">
        <v>3412.71</v>
      </c>
      <c r="H125" s="706">
        <f t="shared" si="17"/>
        <v>0.28627691781149417</v>
      </c>
    </row>
    <row r="126" spans="1:8" s="436" customFormat="1" x14ac:dyDescent="0.2">
      <c r="A126" s="431"/>
      <c r="B126" s="431"/>
      <c r="C126" s="432"/>
      <c r="D126" s="437" t="s">
        <v>563</v>
      </c>
      <c r="E126" s="438" t="s">
        <v>705</v>
      </c>
      <c r="F126" s="439">
        <v>1992.81</v>
      </c>
      <c r="G126" s="440">
        <v>267.69</v>
      </c>
      <c r="H126" s="706">
        <f t="shared" si="17"/>
        <v>0.13432790883225196</v>
      </c>
    </row>
    <row r="127" spans="1:8" s="436" customFormat="1" x14ac:dyDescent="0.2">
      <c r="A127" s="431"/>
      <c r="B127" s="431"/>
      <c r="C127" s="432"/>
      <c r="D127" s="437" t="s">
        <v>554</v>
      </c>
      <c r="E127" s="438" t="s">
        <v>580</v>
      </c>
      <c r="F127" s="760">
        <v>6500</v>
      </c>
      <c r="G127" s="759">
        <v>2402.86</v>
      </c>
      <c r="H127" s="761">
        <f t="shared" si="17"/>
        <v>0.36967076923076925</v>
      </c>
    </row>
    <row r="128" spans="1:8" s="436" customFormat="1" ht="22.5" x14ac:dyDescent="0.2">
      <c r="A128" s="431"/>
      <c r="B128" s="431"/>
      <c r="C128" s="432"/>
      <c r="D128" s="437" t="s">
        <v>552</v>
      </c>
      <c r="E128" s="438" t="s">
        <v>778</v>
      </c>
      <c r="F128" s="457">
        <v>5000</v>
      </c>
      <c r="G128" s="440">
        <v>1716.89</v>
      </c>
      <c r="H128" s="706">
        <f t="shared" si="17"/>
        <v>0.34337800000000002</v>
      </c>
    </row>
    <row r="129" spans="1:8" s="436" customFormat="1" ht="22.5" x14ac:dyDescent="0.2">
      <c r="A129" s="431"/>
      <c r="B129" s="431"/>
      <c r="C129" s="482"/>
      <c r="D129" s="475" t="s">
        <v>562</v>
      </c>
      <c r="E129" s="476" t="s">
        <v>781</v>
      </c>
      <c r="F129" s="477">
        <v>1870.55</v>
      </c>
      <c r="G129" s="440">
        <v>71.099999999999994</v>
      </c>
      <c r="H129" s="706">
        <f t="shared" si="17"/>
        <v>3.8010210900537272E-2</v>
      </c>
    </row>
    <row r="130" spans="1:8" s="436" customFormat="1" x14ac:dyDescent="0.2">
      <c r="A130" s="431"/>
      <c r="B130" s="431"/>
      <c r="C130" s="483" t="s">
        <v>229</v>
      </c>
      <c r="D130" s="483"/>
      <c r="E130" s="484" t="s">
        <v>230</v>
      </c>
      <c r="F130" s="485">
        <f>SUM(F131:F147)</f>
        <v>48468.67</v>
      </c>
      <c r="G130" s="485">
        <f>SUM(G131:G147)</f>
        <v>6900.9000000000005</v>
      </c>
      <c r="H130" s="709">
        <f>G130/F130</f>
        <v>0.14237857155973127</v>
      </c>
    </row>
    <row r="131" spans="1:8" s="436" customFormat="1" ht="22.5" x14ac:dyDescent="0.2">
      <c r="A131" s="431"/>
      <c r="B131" s="431"/>
      <c r="C131" s="432"/>
      <c r="D131" s="433" t="s">
        <v>557</v>
      </c>
      <c r="E131" s="434" t="s">
        <v>581</v>
      </c>
      <c r="F131" s="435">
        <v>2000</v>
      </c>
      <c r="G131" s="1114">
        <v>0</v>
      </c>
      <c r="H131" s="706">
        <f>G131/F131</f>
        <v>0</v>
      </c>
    </row>
    <row r="132" spans="1:8" s="436" customFormat="1" ht="22.5" x14ac:dyDescent="0.2">
      <c r="A132" s="431"/>
      <c r="B132" s="431"/>
      <c r="C132" s="432"/>
      <c r="D132" s="437" t="s">
        <v>542</v>
      </c>
      <c r="E132" s="438" t="s">
        <v>709</v>
      </c>
      <c r="F132" s="439">
        <v>3200</v>
      </c>
      <c r="G132" s="1113">
        <v>0</v>
      </c>
      <c r="H132" s="706">
        <f t="shared" ref="H132:H146" si="18">G132/F132</f>
        <v>0</v>
      </c>
    </row>
    <row r="133" spans="1:8" s="436" customFormat="1" ht="22.5" x14ac:dyDescent="0.2">
      <c r="A133" s="431"/>
      <c r="B133" s="431"/>
      <c r="C133" s="432"/>
      <c r="D133" s="437" t="s">
        <v>543</v>
      </c>
      <c r="E133" s="434" t="s">
        <v>755</v>
      </c>
      <c r="F133" s="439">
        <v>1000</v>
      </c>
      <c r="G133" s="1113">
        <v>0</v>
      </c>
      <c r="H133" s="1176">
        <f t="shared" si="18"/>
        <v>0</v>
      </c>
    </row>
    <row r="134" spans="1:8" s="436" customFormat="1" ht="33.75" x14ac:dyDescent="0.2">
      <c r="A134" s="431"/>
      <c r="B134" s="431"/>
      <c r="C134" s="432"/>
      <c r="D134" s="433" t="s">
        <v>548</v>
      </c>
      <c r="E134" s="434" t="s">
        <v>754</v>
      </c>
      <c r="F134" s="435">
        <v>4000</v>
      </c>
      <c r="G134" s="1114">
        <v>0</v>
      </c>
      <c r="H134" s="706">
        <f t="shared" si="18"/>
        <v>0</v>
      </c>
    </row>
    <row r="135" spans="1:8" s="436" customFormat="1" ht="22.5" x14ac:dyDescent="0.2">
      <c r="A135" s="431"/>
      <c r="B135" s="431"/>
      <c r="C135" s="432"/>
      <c r="D135" s="433" t="s">
        <v>549</v>
      </c>
      <c r="E135" s="434" t="s">
        <v>582</v>
      </c>
      <c r="F135" s="435">
        <v>2500</v>
      </c>
      <c r="G135" s="1114">
        <v>800</v>
      </c>
      <c r="H135" s="706">
        <f t="shared" si="18"/>
        <v>0.32</v>
      </c>
    </row>
    <row r="136" spans="1:8" s="436" customFormat="1" x14ac:dyDescent="0.2">
      <c r="A136" s="431"/>
      <c r="B136" s="431"/>
      <c r="C136" s="432"/>
      <c r="D136" s="433" t="s">
        <v>544</v>
      </c>
      <c r="E136" s="434" t="s">
        <v>576</v>
      </c>
      <c r="F136" s="435">
        <v>1000</v>
      </c>
      <c r="G136" s="1113">
        <v>0</v>
      </c>
      <c r="H136" s="706">
        <f t="shared" si="18"/>
        <v>0</v>
      </c>
    </row>
    <row r="137" spans="1:8" s="436" customFormat="1" x14ac:dyDescent="0.2">
      <c r="A137" s="431"/>
      <c r="B137" s="431"/>
      <c r="C137" s="432"/>
      <c r="D137" s="437" t="s">
        <v>567</v>
      </c>
      <c r="E137" s="438" t="s">
        <v>577</v>
      </c>
      <c r="F137" s="439">
        <v>3000</v>
      </c>
      <c r="G137" s="1113">
        <v>299.60000000000002</v>
      </c>
      <c r="H137" s="706">
        <f t="shared" si="18"/>
        <v>9.9866666666666673E-2</v>
      </c>
    </row>
    <row r="138" spans="1:8" s="436" customFormat="1" x14ac:dyDescent="0.2">
      <c r="A138" s="431"/>
      <c r="B138" s="431"/>
      <c r="C138" s="432"/>
      <c r="D138" s="437" t="s">
        <v>736</v>
      </c>
      <c r="E138" s="438" t="s">
        <v>735</v>
      </c>
      <c r="F138" s="439">
        <v>10618.67</v>
      </c>
      <c r="G138" s="1113">
        <v>0</v>
      </c>
      <c r="H138" s="706">
        <v>0</v>
      </c>
    </row>
    <row r="139" spans="1:8" s="436" customFormat="1" x14ac:dyDescent="0.2">
      <c r="A139" s="431"/>
      <c r="B139" s="431"/>
      <c r="C139" s="432"/>
      <c r="D139" s="437" t="s">
        <v>545</v>
      </c>
      <c r="E139" s="438" t="s">
        <v>739</v>
      </c>
      <c r="F139" s="439">
        <v>800</v>
      </c>
      <c r="G139" s="1113">
        <v>0</v>
      </c>
      <c r="H139" s="706">
        <f>G139/F139</f>
        <v>0</v>
      </c>
    </row>
    <row r="140" spans="1:8" s="436" customFormat="1" ht="22.5" x14ac:dyDescent="0.2">
      <c r="A140" s="431"/>
      <c r="B140" s="431"/>
      <c r="C140" s="432"/>
      <c r="D140" s="433" t="s">
        <v>568</v>
      </c>
      <c r="E140" s="434" t="s">
        <v>750</v>
      </c>
      <c r="F140" s="435">
        <v>3500</v>
      </c>
      <c r="G140" s="1114">
        <v>1000</v>
      </c>
      <c r="H140" s="706">
        <f t="shared" si="18"/>
        <v>0.2857142857142857</v>
      </c>
    </row>
    <row r="141" spans="1:8" s="436" customFormat="1" ht="22.5" x14ac:dyDescent="0.2">
      <c r="A141" s="431"/>
      <c r="B141" s="431"/>
      <c r="C141" s="432"/>
      <c r="D141" s="433" t="s">
        <v>553</v>
      </c>
      <c r="E141" s="434" t="s">
        <v>578</v>
      </c>
      <c r="F141" s="435">
        <v>1500</v>
      </c>
      <c r="G141" s="1114">
        <v>700</v>
      </c>
      <c r="H141" s="706">
        <f t="shared" si="18"/>
        <v>0.46666666666666667</v>
      </c>
    </row>
    <row r="142" spans="1:8" s="436" customFormat="1" x14ac:dyDescent="0.2">
      <c r="A142" s="431"/>
      <c r="B142" s="431"/>
      <c r="C142" s="432"/>
      <c r="D142" s="433" t="s">
        <v>550</v>
      </c>
      <c r="E142" s="434" t="s">
        <v>772</v>
      </c>
      <c r="F142" s="435">
        <v>1500</v>
      </c>
      <c r="G142" s="1114">
        <v>0</v>
      </c>
      <c r="H142" s="706">
        <f t="shared" si="18"/>
        <v>0</v>
      </c>
    </row>
    <row r="143" spans="1:8" s="436" customFormat="1" ht="22.5" x14ac:dyDescent="0.2">
      <c r="A143" s="431"/>
      <c r="B143" s="431"/>
      <c r="C143" s="432"/>
      <c r="D143" s="433" t="s">
        <v>563</v>
      </c>
      <c r="E143" s="434" t="s">
        <v>581</v>
      </c>
      <c r="F143" s="435">
        <v>2500</v>
      </c>
      <c r="G143" s="1114">
        <v>380</v>
      </c>
      <c r="H143" s="706">
        <f t="shared" si="18"/>
        <v>0.152</v>
      </c>
    </row>
    <row r="144" spans="1:8" s="436" customFormat="1" x14ac:dyDescent="0.2">
      <c r="A144" s="431"/>
      <c r="B144" s="431"/>
      <c r="C144" s="432"/>
      <c r="D144" s="433" t="s">
        <v>554</v>
      </c>
      <c r="E144" s="438" t="s">
        <v>580</v>
      </c>
      <c r="F144" s="435">
        <v>3000</v>
      </c>
      <c r="G144" s="1113">
        <v>0</v>
      </c>
      <c r="H144" s="706">
        <f t="shared" si="18"/>
        <v>0</v>
      </c>
    </row>
    <row r="145" spans="1:8" s="436" customFormat="1" ht="22.5" x14ac:dyDescent="0.2">
      <c r="A145" s="431"/>
      <c r="B145" s="431"/>
      <c r="C145" s="432"/>
      <c r="D145" s="437" t="s">
        <v>552</v>
      </c>
      <c r="E145" s="438" t="s">
        <v>779</v>
      </c>
      <c r="F145" s="1266">
        <v>5500</v>
      </c>
      <c r="G145" s="1113">
        <v>1372</v>
      </c>
      <c r="H145" s="1209">
        <f t="shared" si="18"/>
        <v>0.24945454545454546</v>
      </c>
    </row>
    <row r="146" spans="1:8" s="436" customFormat="1" ht="22.5" x14ac:dyDescent="0.2">
      <c r="A146" s="431"/>
      <c r="B146" s="431"/>
      <c r="C146" s="432"/>
      <c r="D146" s="441" t="s">
        <v>562</v>
      </c>
      <c r="E146" s="442" t="s">
        <v>781</v>
      </c>
      <c r="F146" s="463">
        <v>500</v>
      </c>
      <c r="G146" s="1211">
        <v>0</v>
      </c>
      <c r="H146" s="1167">
        <f t="shared" si="18"/>
        <v>0</v>
      </c>
    </row>
    <row r="147" spans="1:8" s="436" customFormat="1" ht="22.5" x14ac:dyDescent="0.2">
      <c r="A147" s="431"/>
      <c r="B147" s="431"/>
      <c r="C147" s="432"/>
      <c r="D147" s="1166" t="s">
        <v>762</v>
      </c>
      <c r="E147" s="1138" t="s">
        <v>763</v>
      </c>
      <c r="F147" s="1139">
        <v>2350</v>
      </c>
      <c r="G147" s="1114">
        <v>2349.3000000000002</v>
      </c>
      <c r="H147" s="1233">
        <f>G147/F147</f>
        <v>0.99970212765957456</v>
      </c>
    </row>
    <row r="148" spans="1:8" s="436" customFormat="1" x14ac:dyDescent="0.2">
      <c r="A148" s="1077" t="s">
        <v>205</v>
      </c>
      <c r="B148" s="1127"/>
      <c r="C148" s="1077"/>
      <c r="D148" s="1097"/>
      <c r="E148" s="1098" t="s">
        <v>206</v>
      </c>
      <c r="F148" s="1099">
        <f>F149</f>
        <v>71567.42</v>
      </c>
      <c r="G148" s="1099">
        <f>G149</f>
        <v>20503.900000000001</v>
      </c>
      <c r="H148" s="1101">
        <f t="shared" ref="H148:H172" si="19">G148/F148</f>
        <v>0.28649768288419508</v>
      </c>
    </row>
    <row r="149" spans="1:8" s="486" customFormat="1" x14ac:dyDescent="0.2">
      <c r="A149" s="1115"/>
      <c r="B149" s="1120" t="s">
        <v>207</v>
      </c>
      <c r="C149" s="1126"/>
      <c r="D149" s="1091"/>
      <c r="E149" s="1092" t="s">
        <v>208</v>
      </c>
      <c r="F149" s="1093">
        <f>F171+F152+F166+F150</f>
        <v>71567.42</v>
      </c>
      <c r="G149" s="1093">
        <f>G171+G152+G166+G150</f>
        <v>20503.900000000001</v>
      </c>
      <c r="H149" s="1094">
        <f t="shared" si="19"/>
        <v>0.28649768288419508</v>
      </c>
    </row>
    <row r="150" spans="1:8" s="486" customFormat="1" x14ac:dyDescent="0.2">
      <c r="A150" s="1234"/>
      <c r="B150" s="1235"/>
      <c r="C150" s="487" t="s">
        <v>234</v>
      </c>
      <c r="D150" s="487"/>
      <c r="E150" s="488" t="s">
        <v>235</v>
      </c>
      <c r="F150" s="1121">
        <f>F151</f>
        <v>3200</v>
      </c>
      <c r="G150" s="1121">
        <f>G151</f>
        <v>980.3</v>
      </c>
      <c r="H150" s="1128">
        <f t="shared" ref="H150" si="20">H151</f>
        <v>0.30634374999999997</v>
      </c>
    </row>
    <row r="151" spans="1:8" s="486" customFormat="1" x14ac:dyDescent="0.2">
      <c r="A151" s="1234"/>
      <c r="B151" s="1235"/>
      <c r="C151" s="487"/>
      <c r="D151" s="1153" t="s">
        <v>762</v>
      </c>
      <c r="E151" s="1154" t="s">
        <v>764</v>
      </c>
      <c r="F151" s="1155">
        <v>3200</v>
      </c>
      <c r="G151" s="1155">
        <v>980.3</v>
      </c>
      <c r="H151" s="1157">
        <f>G151/F151</f>
        <v>0.30634374999999997</v>
      </c>
    </row>
    <row r="152" spans="1:8" s="486" customFormat="1" x14ac:dyDescent="0.2">
      <c r="A152" s="1115"/>
      <c r="B152" s="1122"/>
      <c r="C152" s="487" t="s">
        <v>227</v>
      </c>
      <c r="D152" s="487"/>
      <c r="E152" s="488" t="s">
        <v>228</v>
      </c>
      <c r="F152" s="1121">
        <f>SUM(F153:F165)</f>
        <v>46459.65</v>
      </c>
      <c r="G152" s="1121">
        <f>SUM(G153:G165)</f>
        <v>13265.87</v>
      </c>
      <c r="H152" s="1128">
        <f t="shared" si="19"/>
        <v>0.28553529783371162</v>
      </c>
    </row>
    <row r="153" spans="1:8" s="486" customFormat="1" ht="22.5" x14ac:dyDescent="0.2">
      <c r="A153" s="1115"/>
      <c r="B153" s="1122"/>
      <c r="C153" s="1123"/>
      <c r="D153" s="1124" t="s">
        <v>542</v>
      </c>
      <c r="E153" s="1125" t="s">
        <v>758</v>
      </c>
      <c r="F153" s="1129">
        <v>7000</v>
      </c>
      <c r="G153" s="1129">
        <v>736.99</v>
      </c>
      <c r="H153" s="1142">
        <f t="shared" si="19"/>
        <v>0.10528428571428572</v>
      </c>
    </row>
    <row r="154" spans="1:8" s="486" customFormat="1" ht="22.5" x14ac:dyDescent="0.2">
      <c r="A154" s="1115"/>
      <c r="B154" s="1123"/>
      <c r="C154" s="1123"/>
      <c r="D154" s="1124" t="s">
        <v>563</v>
      </c>
      <c r="E154" s="1125" t="s">
        <v>822</v>
      </c>
      <c r="F154" s="1129">
        <v>2500</v>
      </c>
      <c r="G154" s="1130">
        <v>537.86</v>
      </c>
      <c r="H154" s="1131">
        <f t="shared" si="19"/>
        <v>0.215144</v>
      </c>
    </row>
    <row r="155" spans="1:8" s="486" customFormat="1" ht="22.5" x14ac:dyDescent="0.2">
      <c r="A155" s="1115"/>
      <c r="B155" s="1123"/>
      <c r="C155" s="1123"/>
      <c r="D155" s="1124" t="s">
        <v>554</v>
      </c>
      <c r="E155" s="1125" t="s">
        <v>707</v>
      </c>
      <c r="F155" s="1129">
        <v>2100</v>
      </c>
      <c r="G155" s="1130">
        <v>1970</v>
      </c>
      <c r="H155" s="1131">
        <f t="shared" si="19"/>
        <v>0.93809523809523809</v>
      </c>
    </row>
    <row r="156" spans="1:8" s="486" customFormat="1" ht="22.5" x14ac:dyDescent="0.2">
      <c r="A156" s="1115"/>
      <c r="B156" s="1123"/>
      <c r="C156" s="1123"/>
      <c r="D156" s="1153" t="s">
        <v>543</v>
      </c>
      <c r="E156" s="1154" t="s">
        <v>712</v>
      </c>
      <c r="F156" s="1155">
        <v>3200</v>
      </c>
      <c r="G156" s="1156">
        <v>36</v>
      </c>
      <c r="H156" s="1157">
        <f t="shared" si="19"/>
        <v>1.125E-2</v>
      </c>
    </row>
    <row r="157" spans="1:8" s="486" customFormat="1" ht="22.5" x14ac:dyDescent="0.2">
      <c r="A157" s="1115"/>
      <c r="B157" s="1123"/>
      <c r="C157" s="1123"/>
      <c r="D157" s="1124" t="s">
        <v>548</v>
      </c>
      <c r="E157" s="1125" t="s">
        <v>585</v>
      </c>
      <c r="F157" s="1129">
        <v>3000</v>
      </c>
      <c r="G157" s="1130">
        <v>1111.5</v>
      </c>
      <c r="H157" s="1157">
        <f t="shared" si="19"/>
        <v>0.3705</v>
      </c>
    </row>
    <row r="158" spans="1:8" s="486" customFormat="1" ht="22.5" x14ac:dyDescent="0.2">
      <c r="A158" s="1115"/>
      <c r="B158" s="1123"/>
      <c r="C158" s="1123"/>
      <c r="D158" s="1124" t="s">
        <v>716</v>
      </c>
      <c r="E158" s="1125" t="s">
        <v>724</v>
      </c>
      <c r="F158" s="1129">
        <v>2000</v>
      </c>
      <c r="G158" s="1130">
        <v>1909.29</v>
      </c>
      <c r="H158" s="1157">
        <f t="shared" si="19"/>
        <v>0.95464499999999997</v>
      </c>
    </row>
    <row r="159" spans="1:8" s="486" customFormat="1" ht="33.75" x14ac:dyDescent="0.2">
      <c r="A159" s="1115"/>
      <c r="B159" s="1123"/>
      <c r="C159" s="1123"/>
      <c r="D159" s="1124" t="s">
        <v>729</v>
      </c>
      <c r="E159" s="1125" t="s">
        <v>730</v>
      </c>
      <c r="F159" s="1129">
        <v>3500</v>
      </c>
      <c r="G159" s="1130">
        <v>391.5</v>
      </c>
      <c r="H159" s="1157">
        <f t="shared" si="19"/>
        <v>0.11185714285714286</v>
      </c>
    </row>
    <row r="160" spans="1:8" s="486" customFormat="1" ht="22.5" x14ac:dyDescent="0.2">
      <c r="A160" s="1115"/>
      <c r="B160" s="1123"/>
      <c r="C160" s="1123"/>
      <c r="D160" s="1124" t="s">
        <v>567</v>
      </c>
      <c r="E160" s="1125" t="s">
        <v>733</v>
      </c>
      <c r="F160" s="1129">
        <v>10000</v>
      </c>
      <c r="G160" s="1130">
        <v>87</v>
      </c>
      <c r="H160" s="1157">
        <f t="shared" si="19"/>
        <v>8.6999999999999994E-3</v>
      </c>
    </row>
    <row r="161" spans="1:8" s="486" customFormat="1" x14ac:dyDescent="0.2">
      <c r="A161" s="1115"/>
      <c r="B161" s="1123"/>
      <c r="C161" s="1123"/>
      <c r="D161" s="1124" t="s">
        <v>553</v>
      </c>
      <c r="E161" s="1125" t="s">
        <v>752</v>
      </c>
      <c r="F161" s="1129">
        <v>600</v>
      </c>
      <c r="G161" s="1130">
        <v>143.15</v>
      </c>
      <c r="H161" s="1157">
        <f t="shared" si="19"/>
        <v>0.23858333333333334</v>
      </c>
    </row>
    <row r="162" spans="1:8" s="486" customFormat="1" ht="22.5" x14ac:dyDescent="0.2">
      <c r="A162" s="1234"/>
      <c r="B162" s="1123"/>
      <c r="C162" s="1123"/>
      <c r="D162" s="1237" t="s">
        <v>773</v>
      </c>
      <c r="E162" s="1238" t="s">
        <v>774</v>
      </c>
      <c r="F162" s="1239">
        <v>3800</v>
      </c>
      <c r="G162" s="1240">
        <v>2442.2199999999998</v>
      </c>
      <c r="H162" s="1157">
        <f t="shared" si="19"/>
        <v>0.64268947368421048</v>
      </c>
    </row>
    <row r="163" spans="1:8" s="486" customFormat="1" x14ac:dyDescent="0.2">
      <c r="A163" s="1234"/>
      <c r="B163" s="1123"/>
      <c r="C163" s="1123"/>
      <c r="D163" s="1237" t="s">
        <v>547</v>
      </c>
      <c r="E163" s="1238" t="s">
        <v>765</v>
      </c>
      <c r="F163" s="1239">
        <v>5500</v>
      </c>
      <c r="G163" s="1240">
        <v>1100.5999999999999</v>
      </c>
      <c r="H163" s="1157">
        <f t="shared" si="19"/>
        <v>0.2001090909090909</v>
      </c>
    </row>
    <row r="164" spans="1:8" s="486" customFormat="1" x14ac:dyDescent="0.2">
      <c r="A164" s="1234"/>
      <c r="B164" s="1123"/>
      <c r="C164" s="1123"/>
      <c r="D164" s="1237" t="s">
        <v>777</v>
      </c>
      <c r="E164" s="1238" t="s">
        <v>823</v>
      </c>
      <c r="F164" s="1239">
        <v>459.65</v>
      </c>
      <c r="G164" s="1240">
        <v>0</v>
      </c>
      <c r="H164" s="1157">
        <f t="shared" si="19"/>
        <v>0</v>
      </c>
    </row>
    <row r="165" spans="1:8" s="486" customFormat="1" ht="22.5" x14ac:dyDescent="0.2">
      <c r="A165" s="1234"/>
      <c r="B165" s="1123"/>
      <c r="C165" s="1237"/>
      <c r="D165" s="1237" t="s">
        <v>782</v>
      </c>
      <c r="E165" s="1238" t="s">
        <v>824</v>
      </c>
      <c r="F165" s="1239">
        <v>2800</v>
      </c>
      <c r="G165" s="1240">
        <v>2799.76</v>
      </c>
      <c r="H165" s="1157">
        <f t="shared" si="19"/>
        <v>0.99991428571428576</v>
      </c>
    </row>
    <row r="166" spans="1:8" s="486" customFormat="1" x14ac:dyDescent="0.2">
      <c r="A166" s="1115"/>
      <c r="B166" s="1123"/>
      <c r="C166" s="1116" t="s">
        <v>229</v>
      </c>
      <c r="D166" s="1124"/>
      <c r="E166" s="1117" t="s">
        <v>700</v>
      </c>
      <c r="F166" s="1118">
        <f>SUM(F167:F170)</f>
        <v>4800</v>
      </c>
      <c r="G166" s="1118">
        <f>SUM(G167:G170)</f>
        <v>2648</v>
      </c>
      <c r="H166" s="1128">
        <f t="shared" si="19"/>
        <v>0.55166666666666664</v>
      </c>
    </row>
    <row r="167" spans="1:8" s="486" customFormat="1" x14ac:dyDescent="0.2">
      <c r="A167" s="1115"/>
      <c r="B167" s="1123"/>
      <c r="C167" s="1123"/>
      <c r="D167" s="1124" t="s">
        <v>759</v>
      </c>
      <c r="E167" s="1125" t="s">
        <v>584</v>
      </c>
      <c r="F167" s="1129">
        <v>1000</v>
      </c>
      <c r="G167" s="1130">
        <v>400</v>
      </c>
      <c r="H167" s="1131">
        <f t="shared" si="19"/>
        <v>0.4</v>
      </c>
    </row>
    <row r="168" spans="1:8" s="486" customFormat="1" ht="22.5" x14ac:dyDescent="0.2">
      <c r="A168" s="1115"/>
      <c r="B168" s="1159"/>
      <c r="C168" s="1123"/>
      <c r="D168" s="1124" t="s">
        <v>756</v>
      </c>
      <c r="E168" s="1125" t="s">
        <v>712</v>
      </c>
      <c r="F168" s="1129">
        <v>800</v>
      </c>
      <c r="G168" s="1130">
        <v>800</v>
      </c>
      <c r="H168" s="1131">
        <f t="shared" si="19"/>
        <v>1</v>
      </c>
    </row>
    <row r="169" spans="1:8" s="486" customFormat="1" x14ac:dyDescent="0.2">
      <c r="A169" s="1115"/>
      <c r="B169" s="1159"/>
      <c r="C169" s="1123"/>
      <c r="D169" s="1124" t="s">
        <v>544</v>
      </c>
      <c r="E169" s="1125" t="s">
        <v>731</v>
      </c>
      <c r="F169" s="1129">
        <v>1000</v>
      </c>
      <c r="G169" s="1130">
        <v>0</v>
      </c>
      <c r="H169" s="1131">
        <f t="shared" si="19"/>
        <v>0</v>
      </c>
    </row>
    <row r="170" spans="1:8" s="486" customFormat="1" ht="22.5" x14ac:dyDescent="0.2">
      <c r="A170" s="1115"/>
      <c r="B170" s="1231"/>
      <c r="C170" s="1236"/>
      <c r="D170" s="1124" t="s">
        <v>548</v>
      </c>
      <c r="E170" s="1125" t="s">
        <v>583</v>
      </c>
      <c r="F170" s="1129">
        <v>2000</v>
      </c>
      <c r="G170" s="1130">
        <v>1448</v>
      </c>
      <c r="H170" s="1131">
        <f t="shared" si="19"/>
        <v>0.72399999999999998</v>
      </c>
    </row>
    <row r="171" spans="1:8" s="486" customFormat="1" ht="22.5" x14ac:dyDescent="0.2">
      <c r="A171" s="447"/>
      <c r="B171" s="1158"/>
      <c r="C171" s="1116" t="s">
        <v>250</v>
      </c>
      <c r="D171" s="1124"/>
      <c r="E171" s="1117" t="s">
        <v>251</v>
      </c>
      <c r="F171" s="1118">
        <f>F172+F173</f>
        <v>17107.77</v>
      </c>
      <c r="G171" s="1118">
        <f>G172+G173</f>
        <v>3609.73</v>
      </c>
      <c r="H171" s="1119">
        <f t="shared" si="19"/>
        <v>0.21099944645035559</v>
      </c>
    </row>
    <row r="172" spans="1:8" s="436" customFormat="1" ht="22.5" x14ac:dyDescent="0.2">
      <c r="A172" s="473"/>
      <c r="B172" s="478"/>
      <c r="C172" s="489"/>
      <c r="D172" s="1124" t="s">
        <v>756</v>
      </c>
      <c r="E172" s="490" t="s">
        <v>757</v>
      </c>
      <c r="F172" s="479">
        <v>7107.77</v>
      </c>
      <c r="G172" s="440">
        <v>3609.73</v>
      </c>
      <c r="H172" s="706">
        <f t="shared" si="19"/>
        <v>0.50785689463784001</v>
      </c>
    </row>
    <row r="173" spans="1:8" s="436" customFormat="1" ht="22.5" x14ac:dyDescent="0.2">
      <c r="A173" s="473"/>
      <c r="B173" s="478"/>
      <c r="C173" s="489"/>
      <c r="D173" s="466" t="s">
        <v>542</v>
      </c>
      <c r="E173" s="1143" t="s">
        <v>710</v>
      </c>
      <c r="F173" s="479">
        <v>10000</v>
      </c>
      <c r="G173" s="440">
        <v>0</v>
      </c>
      <c r="H173" s="706">
        <v>0</v>
      </c>
    </row>
    <row r="174" spans="1:8" s="436" customFormat="1" x14ac:dyDescent="0.2">
      <c r="A174" s="492"/>
      <c r="B174" s="482"/>
      <c r="C174" s="1652"/>
      <c r="D174" s="1653"/>
      <c r="E174" s="1651" t="s">
        <v>211</v>
      </c>
      <c r="F174" s="493">
        <f>F6+F10+F25+F29+F33+F42+F46+F76+F148</f>
        <v>422018.55</v>
      </c>
      <c r="G174" s="493">
        <f>G6+G10+G25+G29+G33+G42+G46+G76+G148</f>
        <v>97029.260000000009</v>
      </c>
      <c r="H174" s="710">
        <f>G174/F174</f>
        <v>0.22991704985479908</v>
      </c>
    </row>
  </sheetData>
  <sheetProtection selectLockedCells="1" selectUnlockedCells="1"/>
  <mergeCells count="2">
    <mergeCell ref="C59:C63"/>
    <mergeCell ref="A3:H3"/>
  </mergeCells>
  <pageMargins left="0.9055118110236221" right="0" top="0.55118110236220474" bottom="0.39370078740157483" header="0.31496062992125984" footer="0.11811023622047245"/>
  <pageSetup paperSize="9" scale="97" firstPageNumber="0" fitToHeight="0" orientation="portrait" r:id="rId1"/>
  <headerFooter alignWithMargins="0"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2" workbookViewId="0">
      <selection activeCell="D49" sqref="D49"/>
    </sheetView>
  </sheetViews>
  <sheetFormatPr defaultRowHeight="12.75" x14ac:dyDescent="0.2"/>
  <cols>
    <col min="1" max="1" width="5.5" style="495" customWidth="1"/>
    <col min="2" max="2" width="8.83203125" style="495" customWidth="1"/>
    <col min="3" max="3" width="9" style="495" customWidth="1"/>
    <col min="4" max="4" width="31.1640625" style="495" customWidth="1"/>
    <col min="5" max="6" width="14.1640625" style="495" customWidth="1"/>
    <col min="7" max="7" width="9.5" style="495" customWidth="1"/>
    <col min="8" max="8" width="13.1640625" style="495" customWidth="1"/>
    <col min="9" max="9" width="10.33203125" style="495" customWidth="1"/>
    <col min="10" max="16384" width="9.33203125" style="495"/>
  </cols>
  <sheetData>
    <row r="1" spans="1:9" x14ac:dyDescent="0.2">
      <c r="D1" s="1865"/>
      <c r="E1" s="1865"/>
      <c r="F1" s="1875" t="s">
        <v>642</v>
      </c>
      <c r="G1" s="1875"/>
      <c r="H1" s="1875"/>
      <c r="I1" s="1875"/>
    </row>
    <row r="3" spans="1:9" ht="30.75" customHeight="1" x14ac:dyDescent="0.2">
      <c r="A3" s="1874" t="s">
        <v>848</v>
      </c>
      <c r="B3" s="1874"/>
      <c r="C3" s="1874"/>
      <c r="D3" s="1874"/>
      <c r="E3" s="1874"/>
      <c r="F3" s="1874"/>
      <c r="G3" s="1874"/>
      <c r="H3" s="1874"/>
      <c r="I3" s="1874"/>
    </row>
    <row r="4" spans="1:9" ht="28.5" customHeight="1" thickBot="1" x14ac:dyDescent="0.25">
      <c r="A4" s="1866" t="s">
        <v>592</v>
      </c>
      <c r="B4" s="1866"/>
      <c r="C4" s="1866"/>
      <c r="D4" s="1866"/>
      <c r="E4" s="702"/>
    </row>
    <row r="5" spans="1:9" ht="60" customHeight="1" thickBot="1" x14ac:dyDescent="0.25">
      <c r="A5" s="745" t="s">
        <v>0</v>
      </c>
      <c r="B5" s="745" t="s">
        <v>1</v>
      </c>
      <c r="C5" s="745" t="s">
        <v>2</v>
      </c>
      <c r="D5" s="714" t="s">
        <v>3</v>
      </c>
      <c r="E5" s="888" t="s">
        <v>849</v>
      </c>
      <c r="F5" s="889" t="s">
        <v>794</v>
      </c>
      <c r="G5" s="742" t="s">
        <v>639</v>
      </c>
      <c r="H5" s="750" t="s">
        <v>640</v>
      </c>
      <c r="I5" s="751" t="s">
        <v>604</v>
      </c>
    </row>
    <row r="6" spans="1:9" ht="31.5" customHeight="1" x14ac:dyDescent="0.2">
      <c r="A6" s="854">
        <v>900</v>
      </c>
      <c r="B6" s="715"/>
      <c r="C6" s="1602"/>
      <c r="D6" s="1600" t="s">
        <v>194</v>
      </c>
      <c r="E6" s="740">
        <f>E7</f>
        <v>4545314.3099999996</v>
      </c>
      <c r="F6" s="740">
        <f>F7</f>
        <v>2483802.77</v>
      </c>
      <c r="G6" s="741">
        <f>F6/E6</f>
        <v>0.54645346847311871</v>
      </c>
      <c r="H6" s="740">
        <f t="shared" ref="H6:I6" si="0">H7</f>
        <v>507102.37</v>
      </c>
      <c r="I6" s="1601">
        <f t="shared" si="0"/>
        <v>9099.61</v>
      </c>
    </row>
    <row r="7" spans="1:9" ht="19.5" customHeight="1" x14ac:dyDescent="0.2">
      <c r="A7" s="1867"/>
      <c r="B7" s="717">
        <v>90002</v>
      </c>
      <c r="C7" s="717"/>
      <c r="D7" s="718" t="s">
        <v>196</v>
      </c>
      <c r="E7" s="729">
        <f>E8+E9+E10+E11</f>
        <v>4545314.3099999996</v>
      </c>
      <c r="F7" s="729">
        <f>F8+F9+F10+F11</f>
        <v>2483802.77</v>
      </c>
      <c r="G7" s="739">
        <f>F7/E7</f>
        <v>0.54645346847311871</v>
      </c>
      <c r="H7" s="729">
        <f>H8+H9+H10+H11</f>
        <v>507102.37</v>
      </c>
      <c r="I7" s="734">
        <f>I8+I9+I10+I11</f>
        <v>9099.61</v>
      </c>
    </row>
    <row r="8" spans="1:9" ht="48" x14ac:dyDescent="0.2">
      <c r="A8" s="1868"/>
      <c r="B8" s="1867"/>
      <c r="C8" s="719" t="s">
        <v>28</v>
      </c>
      <c r="D8" s="518" t="s">
        <v>29</v>
      </c>
      <c r="E8" s="779">
        <v>4533314.3099999996</v>
      </c>
      <c r="F8" s="782">
        <v>2469616.48</v>
      </c>
      <c r="G8" s="744">
        <f>F8/E8</f>
        <v>0.5447706272102717</v>
      </c>
      <c r="H8" s="782">
        <v>507102.37</v>
      </c>
      <c r="I8" s="520">
        <v>8789.61</v>
      </c>
    </row>
    <row r="9" spans="1:9" ht="33.75" x14ac:dyDescent="0.2">
      <c r="A9" s="1869"/>
      <c r="B9" s="1868"/>
      <c r="C9" s="780" t="s">
        <v>95</v>
      </c>
      <c r="D9" s="5" t="s">
        <v>96</v>
      </c>
      <c r="E9" s="509">
        <v>12000</v>
      </c>
      <c r="F9" s="520">
        <v>8335.27</v>
      </c>
      <c r="G9" s="697">
        <f>F9/E9</f>
        <v>0.69460583333333337</v>
      </c>
      <c r="H9" s="520">
        <v>0</v>
      </c>
      <c r="I9" s="520">
        <v>0</v>
      </c>
    </row>
    <row r="10" spans="1:9" ht="78.75" x14ac:dyDescent="0.2">
      <c r="A10" s="1546"/>
      <c r="B10" s="1882"/>
      <c r="C10" s="1595" t="s">
        <v>13</v>
      </c>
      <c r="D10" s="926" t="s">
        <v>14</v>
      </c>
      <c r="E10" s="1593">
        <v>0</v>
      </c>
      <c r="F10" s="1594">
        <v>307.56</v>
      </c>
      <c r="G10" s="697">
        <v>0</v>
      </c>
      <c r="H10" s="1594">
        <v>0</v>
      </c>
      <c r="I10" s="1594">
        <v>310</v>
      </c>
    </row>
    <row r="11" spans="1:9" ht="34.5" thickBot="1" x14ac:dyDescent="0.25">
      <c r="A11" s="855"/>
      <c r="B11" s="1868"/>
      <c r="C11" s="719" t="s">
        <v>85</v>
      </c>
      <c r="D11" s="5" t="s">
        <v>86</v>
      </c>
      <c r="E11" s="781">
        <v>0</v>
      </c>
      <c r="F11" s="782">
        <v>5543.46</v>
      </c>
      <c r="G11" s="744">
        <v>0</v>
      </c>
      <c r="H11" s="782">
        <v>0</v>
      </c>
      <c r="I11" s="782">
        <v>0</v>
      </c>
    </row>
    <row r="12" spans="1:9" ht="33" customHeight="1" thickBot="1" x14ac:dyDescent="0.25">
      <c r="A12" s="1870" t="s">
        <v>476</v>
      </c>
      <c r="B12" s="1871"/>
      <c r="C12" s="1871"/>
      <c r="D12" s="1872"/>
      <c r="E12" s="747">
        <f>E6</f>
        <v>4545314.3099999996</v>
      </c>
      <c r="F12" s="747">
        <f>F6</f>
        <v>2483802.77</v>
      </c>
      <c r="G12" s="746">
        <f>F12/E12</f>
        <v>0.54645346847311871</v>
      </c>
      <c r="H12" s="783">
        <f>SUM(H6)</f>
        <v>507102.37</v>
      </c>
      <c r="I12" s="783">
        <f>SUM(I6)</f>
        <v>9099.61</v>
      </c>
    </row>
    <row r="13" spans="1:9" ht="32.25" customHeight="1" thickBot="1" x14ac:dyDescent="0.25">
      <c r="A13" s="1873" t="s">
        <v>593</v>
      </c>
      <c r="B13" s="1873"/>
      <c r="C13" s="1873"/>
      <c r="D13" s="1873"/>
      <c r="E13" s="701"/>
    </row>
    <row r="14" spans="1:9" ht="57" customHeight="1" thickBot="1" x14ac:dyDescent="0.25">
      <c r="A14" s="856" t="s">
        <v>0</v>
      </c>
      <c r="B14" s="745" t="s">
        <v>1</v>
      </c>
      <c r="C14" s="745" t="s">
        <v>2</v>
      </c>
      <c r="D14" s="714" t="s">
        <v>3</v>
      </c>
      <c r="E14" s="1596" t="s">
        <v>849</v>
      </c>
      <c r="F14" s="1597" t="s">
        <v>794</v>
      </c>
      <c r="G14" s="1598" t="s">
        <v>639</v>
      </c>
      <c r="H14" s="1599" t="s">
        <v>641</v>
      </c>
    </row>
    <row r="15" spans="1:9" ht="31.5" customHeight="1" x14ac:dyDescent="0.2">
      <c r="A15" s="716">
        <v>900</v>
      </c>
      <c r="B15" s="1605"/>
      <c r="C15" s="748"/>
      <c r="D15" s="749" t="s">
        <v>194</v>
      </c>
      <c r="E15" s="1603">
        <f>E16</f>
        <v>4545314.3099999996</v>
      </c>
      <c r="F15" s="1603">
        <f>F16</f>
        <v>2438363.73</v>
      </c>
      <c r="G15" s="1604">
        <f>F15/E15</f>
        <v>0.536456571250845</v>
      </c>
      <c r="H15" s="1603">
        <f>H16</f>
        <v>286298.28000000003</v>
      </c>
    </row>
    <row r="16" spans="1:9" x14ac:dyDescent="0.2">
      <c r="A16" s="1867"/>
      <c r="B16" s="717">
        <v>90002</v>
      </c>
      <c r="C16" s="717"/>
      <c r="D16" s="718" t="s">
        <v>196</v>
      </c>
      <c r="E16" s="736">
        <f>E17+E18+E19+E20+E21+E22+E31+E32+E33+E30</f>
        <v>4545314.3099999996</v>
      </c>
      <c r="F16" s="736">
        <f>F17+F18+F19+F20+F21+F22+F31+F32+F33+F30</f>
        <v>2438363.73</v>
      </c>
      <c r="G16" s="737">
        <f>F16/E16</f>
        <v>0.536456571250845</v>
      </c>
      <c r="H16" s="736">
        <f>H17+H18+H19+H20+H21+H22+H31+H32+H33</f>
        <v>286298.28000000003</v>
      </c>
    </row>
    <row r="17" spans="1:8" ht="24" x14ac:dyDescent="0.2">
      <c r="A17" s="1868"/>
      <c r="B17" s="721"/>
      <c r="C17" s="720">
        <v>4010</v>
      </c>
      <c r="D17" s="518" t="s">
        <v>222</v>
      </c>
      <c r="E17" s="730">
        <v>153277.32999999999</v>
      </c>
      <c r="F17" s="520">
        <v>75419.179999999993</v>
      </c>
      <c r="G17" s="697">
        <f>F17/E17</f>
        <v>0.49204393108883093</v>
      </c>
      <c r="H17" s="520">
        <v>0</v>
      </c>
    </row>
    <row r="18" spans="1:8" ht="24" x14ac:dyDescent="0.2">
      <c r="A18" s="1868"/>
      <c r="B18" s="721"/>
      <c r="C18" s="720">
        <v>4040</v>
      </c>
      <c r="D18" s="518" t="s">
        <v>281</v>
      </c>
      <c r="E18" s="730">
        <v>11195.52</v>
      </c>
      <c r="F18" s="520">
        <v>10722.04</v>
      </c>
      <c r="G18" s="697">
        <f t="shared" ref="G18:G21" si="1">F18/E18</f>
        <v>0.95770808323329337</v>
      </c>
      <c r="H18" s="520">
        <v>0</v>
      </c>
    </row>
    <row r="19" spans="1:8" ht="24" x14ac:dyDescent="0.2">
      <c r="A19" s="1868"/>
      <c r="B19" s="721"/>
      <c r="C19" s="720">
        <v>4110</v>
      </c>
      <c r="D19" s="518" t="s">
        <v>632</v>
      </c>
      <c r="E19" s="730">
        <v>28272.880000000001</v>
      </c>
      <c r="F19" s="520">
        <v>14697.8</v>
      </c>
      <c r="G19" s="697">
        <f t="shared" si="1"/>
        <v>0.51985506959319316</v>
      </c>
      <c r="H19" s="520">
        <v>0</v>
      </c>
    </row>
    <row r="20" spans="1:8" x14ac:dyDescent="0.2">
      <c r="A20" s="1868"/>
      <c r="B20" s="721"/>
      <c r="C20" s="722">
        <v>4120</v>
      </c>
      <c r="D20" s="723" t="s">
        <v>226</v>
      </c>
      <c r="E20" s="731">
        <v>4029.58</v>
      </c>
      <c r="F20" s="520">
        <v>2001.82</v>
      </c>
      <c r="G20" s="697">
        <f t="shared" si="1"/>
        <v>0.49678130226971545</v>
      </c>
      <c r="H20" s="520">
        <v>0</v>
      </c>
    </row>
    <row r="21" spans="1:8" ht="24" x14ac:dyDescent="0.2">
      <c r="A21" s="1868"/>
      <c r="B21" s="724"/>
      <c r="C21" s="519">
        <v>4210</v>
      </c>
      <c r="D21" s="725" t="s">
        <v>228</v>
      </c>
      <c r="E21" s="732">
        <v>12000</v>
      </c>
      <c r="F21" s="520">
        <v>4308.22</v>
      </c>
      <c r="G21" s="697">
        <f t="shared" si="1"/>
        <v>0.35901833333333333</v>
      </c>
      <c r="H21" s="520"/>
    </row>
    <row r="22" spans="1:8" x14ac:dyDescent="0.2">
      <c r="A22" s="1868"/>
      <c r="B22" s="724"/>
      <c r="C22" s="519">
        <v>4300</v>
      </c>
      <c r="D22" s="726" t="s">
        <v>230</v>
      </c>
      <c r="E22" s="732">
        <v>4328500</v>
      </c>
      <c r="F22" s="735">
        <v>2325529.67</v>
      </c>
      <c r="G22" s="738">
        <f>F22/E22</f>
        <v>0.53725994455354043</v>
      </c>
      <c r="H22" s="782">
        <v>286298.28000000003</v>
      </c>
    </row>
    <row r="23" spans="1:8" x14ac:dyDescent="0.2">
      <c r="A23" s="1868"/>
      <c r="B23" s="724"/>
      <c r="C23" s="727"/>
      <c r="D23" s="728" t="s">
        <v>531</v>
      </c>
      <c r="E23" s="733"/>
      <c r="F23" s="784"/>
      <c r="G23" s="778"/>
      <c r="H23" s="784"/>
    </row>
    <row r="24" spans="1:8" ht="30.75" customHeight="1" x14ac:dyDescent="0.2">
      <c r="A24" s="1868"/>
      <c r="B24" s="724"/>
      <c r="C24" s="727"/>
      <c r="D24" s="1609" t="s">
        <v>633</v>
      </c>
      <c r="E24" s="733">
        <f>1800822.18+400000</f>
        <v>2200822.1799999997</v>
      </c>
      <c r="F24" s="785">
        <f>911823.85+586.05</f>
        <v>912409.9</v>
      </c>
      <c r="G24" s="743">
        <f>F24/E24</f>
        <v>0.41457683782521682</v>
      </c>
      <c r="H24" s="785">
        <v>0</v>
      </c>
    </row>
    <row r="25" spans="1:8" ht="21" customHeight="1" x14ac:dyDescent="0.2">
      <c r="A25" s="1868"/>
      <c r="B25" s="724"/>
      <c r="C25" s="727"/>
      <c r="D25" s="1609" t="s">
        <v>634</v>
      </c>
      <c r="E25" s="733">
        <v>40000</v>
      </c>
      <c r="F25" s="784">
        <v>22282.7</v>
      </c>
      <c r="G25" s="743">
        <f t="shared" ref="G25:G30" si="2">F25/E25</f>
        <v>0.55706750000000005</v>
      </c>
      <c r="H25" s="785">
        <v>0</v>
      </c>
    </row>
    <row r="26" spans="1:8" ht="18" customHeight="1" x14ac:dyDescent="0.2">
      <c r="A26" s="1868"/>
      <c r="B26" s="724"/>
      <c r="C26" s="727"/>
      <c r="D26" s="1609" t="s">
        <v>635</v>
      </c>
      <c r="E26" s="733">
        <v>3000</v>
      </c>
      <c r="F26" s="784"/>
      <c r="G26" s="743">
        <f t="shared" si="2"/>
        <v>0</v>
      </c>
      <c r="H26" s="785">
        <v>0</v>
      </c>
    </row>
    <row r="27" spans="1:8" ht="19.5" customHeight="1" x14ac:dyDescent="0.2">
      <c r="A27" s="1868"/>
      <c r="B27" s="724"/>
      <c r="C27" s="727"/>
      <c r="D27" s="1609" t="s">
        <v>636</v>
      </c>
      <c r="E27" s="733">
        <v>3600</v>
      </c>
      <c r="F27" s="784">
        <v>1722</v>
      </c>
      <c r="G27" s="743">
        <f t="shared" si="2"/>
        <v>0.47833333333333333</v>
      </c>
      <c r="H27" s="785">
        <v>0</v>
      </c>
    </row>
    <row r="28" spans="1:8" ht="28.5" customHeight="1" x14ac:dyDescent="0.2">
      <c r="A28" s="1868"/>
      <c r="B28" s="724"/>
      <c r="C28" s="727"/>
      <c r="D28" s="1609" t="s">
        <v>637</v>
      </c>
      <c r="E28" s="733">
        <v>3100</v>
      </c>
      <c r="F28" s="1584">
        <v>2796.77</v>
      </c>
      <c r="G28" s="743">
        <f t="shared" si="2"/>
        <v>0.90218387096774189</v>
      </c>
      <c r="H28" s="1585">
        <v>0</v>
      </c>
    </row>
    <row r="29" spans="1:8" ht="28.5" customHeight="1" x14ac:dyDescent="0.2">
      <c r="A29" s="1577"/>
      <c r="B29" s="1578"/>
      <c r="C29" s="1579"/>
      <c r="D29" s="1580"/>
      <c r="E29" s="733"/>
      <c r="F29" s="1581"/>
      <c r="G29" s="1591"/>
      <c r="H29" s="1582"/>
    </row>
    <row r="30" spans="1:8" ht="28.5" customHeight="1" x14ac:dyDescent="0.2">
      <c r="A30" s="1577"/>
      <c r="B30" s="1583"/>
      <c r="C30" s="1589" t="s">
        <v>301</v>
      </c>
      <c r="D30" s="1592" t="s">
        <v>302</v>
      </c>
      <c r="E30" s="1590">
        <v>500</v>
      </c>
      <c r="F30" s="520">
        <v>0</v>
      </c>
      <c r="G30" s="697">
        <f t="shared" si="2"/>
        <v>0</v>
      </c>
      <c r="H30" s="520">
        <v>0</v>
      </c>
    </row>
    <row r="31" spans="1:8" x14ac:dyDescent="0.2">
      <c r="A31" s="1876"/>
      <c r="B31" s="1868"/>
      <c r="C31" s="1586">
        <v>4430</v>
      </c>
      <c r="D31" s="1587" t="s">
        <v>232</v>
      </c>
      <c r="E31" s="863">
        <v>500</v>
      </c>
      <c r="F31" s="1581">
        <v>0</v>
      </c>
      <c r="G31" s="1588">
        <f>F31/E31</f>
        <v>0</v>
      </c>
      <c r="H31" s="1581">
        <v>0</v>
      </c>
    </row>
    <row r="32" spans="1:8" ht="24" x14ac:dyDescent="0.2">
      <c r="A32" s="1876"/>
      <c r="B32" s="1868"/>
      <c r="C32" s="722">
        <v>4440</v>
      </c>
      <c r="D32" s="723" t="s">
        <v>305</v>
      </c>
      <c r="E32" s="731">
        <v>5039</v>
      </c>
      <c r="F32" s="520">
        <v>3779</v>
      </c>
      <c r="G32" s="697">
        <f t="shared" ref="G32:G33" si="3">F32/E32</f>
        <v>0.74995038698154393</v>
      </c>
      <c r="H32" s="520">
        <v>0</v>
      </c>
    </row>
    <row r="33" spans="1:8" ht="36" x14ac:dyDescent="0.2">
      <c r="A33" s="1877"/>
      <c r="B33" s="1878"/>
      <c r="C33" s="861">
        <v>4700</v>
      </c>
      <c r="D33" s="862" t="s">
        <v>440</v>
      </c>
      <c r="E33" s="863">
        <v>2000</v>
      </c>
      <c r="F33" s="520">
        <v>1906</v>
      </c>
      <c r="G33" s="697">
        <f t="shared" si="3"/>
        <v>0.95299999999999996</v>
      </c>
      <c r="H33" s="520">
        <v>0</v>
      </c>
    </row>
    <row r="34" spans="1:8" ht="31.5" customHeight="1" thickBot="1" x14ac:dyDescent="0.25">
      <c r="A34" s="1879" t="s">
        <v>476</v>
      </c>
      <c r="B34" s="1880"/>
      <c r="C34" s="1880"/>
      <c r="D34" s="1881"/>
      <c r="E34" s="857">
        <f>E15</f>
        <v>4545314.3099999996</v>
      </c>
      <c r="F34" s="858">
        <f t="shared" ref="F34:G34" si="4">F15</f>
        <v>2438363.73</v>
      </c>
      <c r="G34" s="859">
        <f t="shared" si="4"/>
        <v>0.536456571250845</v>
      </c>
      <c r="H34" s="860">
        <f>H15</f>
        <v>286298.28000000003</v>
      </c>
    </row>
    <row r="35" spans="1:8" x14ac:dyDescent="0.2">
      <c r="A35" s="521"/>
      <c r="B35" s="522"/>
      <c r="C35" s="522"/>
      <c r="D35" s="522"/>
      <c r="E35" s="752"/>
    </row>
    <row r="36" spans="1:8" x14ac:dyDescent="0.2">
      <c r="A36" s="521" t="s">
        <v>899</v>
      </c>
      <c r="B36" s="521"/>
      <c r="C36" s="521"/>
      <c r="D36" s="521"/>
      <c r="E36" s="521"/>
    </row>
    <row r="37" spans="1:8" x14ac:dyDescent="0.2">
      <c r="A37" s="521" t="s">
        <v>900</v>
      </c>
      <c r="B37" s="521"/>
      <c r="C37" s="521"/>
      <c r="D37" s="521"/>
      <c r="E37" s="521"/>
    </row>
    <row r="38" spans="1:8" x14ac:dyDescent="0.2">
      <c r="A38" s="521" t="s">
        <v>531</v>
      </c>
      <c r="B38" s="521"/>
      <c r="C38" s="521"/>
      <c r="D38" s="521"/>
      <c r="E38" s="521"/>
    </row>
    <row r="39" spans="1:8" x14ac:dyDescent="0.2">
      <c r="A39" s="521" t="s">
        <v>905</v>
      </c>
      <c r="B39" s="521"/>
      <c r="C39" s="521"/>
      <c r="D39" s="521"/>
      <c r="E39" s="521"/>
    </row>
    <row r="40" spans="1:8" x14ac:dyDescent="0.2">
      <c r="A40" s="521" t="s">
        <v>904</v>
      </c>
      <c r="B40" s="521"/>
      <c r="C40" s="521"/>
      <c r="D40" s="521"/>
      <c r="E40" s="521"/>
    </row>
    <row r="41" spans="1:8" x14ac:dyDescent="0.2">
      <c r="A41" s="495" t="s">
        <v>901</v>
      </c>
    </row>
    <row r="42" spans="1:8" x14ac:dyDescent="0.2">
      <c r="A42" s="495" t="s">
        <v>902</v>
      </c>
    </row>
    <row r="43" spans="1:8" x14ac:dyDescent="0.2">
      <c r="A43" s="495" t="s">
        <v>903</v>
      </c>
    </row>
    <row r="44" spans="1:8" x14ac:dyDescent="0.2">
      <c r="A44" s="495" t="s">
        <v>906</v>
      </c>
    </row>
    <row r="45" spans="1:8" x14ac:dyDescent="0.2">
      <c r="A45" s="495" t="s">
        <v>907</v>
      </c>
    </row>
    <row r="46" spans="1:8" x14ac:dyDescent="0.2">
      <c r="A46" s="495" t="s">
        <v>908</v>
      </c>
    </row>
    <row r="48" spans="1:8" x14ac:dyDescent="0.2">
      <c r="A48" s="495" t="s">
        <v>909</v>
      </c>
    </row>
  </sheetData>
  <mergeCells count="12">
    <mergeCell ref="A31:A33"/>
    <mergeCell ref="B31:B33"/>
    <mergeCell ref="A34:D34"/>
    <mergeCell ref="B8:B11"/>
    <mergeCell ref="A16:A28"/>
    <mergeCell ref="D1:E1"/>
    <mergeCell ref="A4:D4"/>
    <mergeCell ref="A7:A9"/>
    <mergeCell ref="A12:D12"/>
    <mergeCell ref="A13:D13"/>
    <mergeCell ref="A3:I3"/>
    <mergeCell ref="F1:I1"/>
  </mergeCell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showGridLines="0" zoomScaleNormal="100" workbookViewId="0">
      <selection activeCell="I131" sqref="I131"/>
    </sheetView>
  </sheetViews>
  <sheetFormatPr defaultRowHeight="12.75" x14ac:dyDescent="0.2"/>
  <cols>
    <col min="1" max="1" width="7.83203125" style="1" customWidth="1"/>
    <col min="2" max="2" width="10.1640625" style="1" customWidth="1"/>
    <col min="3" max="3" width="9.33203125" style="1" customWidth="1"/>
    <col min="4" max="4" width="50.33203125" style="1" customWidth="1"/>
    <col min="5" max="5" width="16" style="1" customWidth="1"/>
    <col min="6" max="6" width="14.83203125" style="1" customWidth="1"/>
    <col min="7" max="7" width="16.1640625" style="1" customWidth="1"/>
    <col min="8" max="8" width="18.5" style="1" customWidth="1"/>
    <col min="9" max="9" width="10" style="1" customWidth="1"/>
    <col min="10" max="10" width="16.1640625" style="1" customWidth="1"/>
    <col min="11" max="16384" width="9.33203125" style="1"/>
  </cols>
  <sheetData>
    <row r="1" spans="1:15" ht="19.5" customHeight="1" x14ac:dyDescent="0.2">
      <c r="A1" s="1689"/>
      <c r="B1" s="1689"/>
      <c r="C1" s="1689"/>
      <c r="D1" s="1689"/>
      <c r="E1" s="1689"/>
      <c r="F1" s="1689"/>
      <c r="G1" s="1689"/>
      <c r="H1" s="542" t="s">
        <v>656</v>
      </c>
      <c r="I1" s="542"/>
      <c r="J1" s="542"/>
    </row>
    <row r="2" spans="1:15" ht="44.25" customHeight="1" x14ac:dyDescent="0.2">
      <c r="A2" s="1883" t="s">
        <v>657</v>
      </c>
      <c r="B2" s="1883"/>
      <c r="C2" s="1883"/>
      <c r="D2" s="1883"/>
      <c r="E2" s="1883"/>
      <c r="F2" s="1883"/>
      <c r="G2" s="1883"/>
      <c r="H2" s="1883"/>
      <c r="I2" s="1883"/>
      <c r="J2" s="1883"/>
    </row>
    <row r="3" spans="1:15" ht="27" customHeight="1" x14ac:dyDescent="0.2">
      <c r="A3" s="1884" t="s">
        <v>660</v>
      </c>
      <c r="B3" s="1884"/>
      <c r="C3" s="1884"/>
      <c r="D3" s="1884"/>
      <c r="E3" s="1884"/>
      <c r="F3" s="1884"/>
      <c r="G3" s="1884"/>
      <c r="H3" s="1884"/>
      <c r="I3" s="1884"/>
      <c r="J3" s="1884"/>
    </row>
    <row r="4" spans="1:15" ht="38.25" x14ac:dyDescent="0.2">
      <c r="A4" s="1622" t="s">
        <v>0</v>
      </c>
      <c r="B4" s="2" t="s">
        <v>1</v>
      </c>
      <c r="C4" s="2" t="s">
        <v>2</v>
      </c>
      <c r="D4" s="2" t="s">
        <v>3</v>
      </c>
      <c r="E4" s="2" t="s">
        <v>661</v>
      </c>
      <c r="F4" s="2" t="s">
        <v>603</v>
      </c>
      <c r="G4" s="545" t="s">
        <v>662</v>
      </c>
      <c r="H4" s="546" t="s">
        <v>697</v>
      </c>
      <c r="I4" s="547" t="s">
        <v>586</v>
      </c>
      <c r="J4" s="548" t="s">
        <v>609</v>
      </c>
      <c r="K4" s="538"/>
      <c r="L4" s="538"/>
      <c r="M4" s="538"/>
      <c r="N4" s="538"/>
      <c r="O4" s="538"/>
    </row>
    <row r="5" spans="1:15" x14ac:dyDescent="0.2">
      <c r="A5" s="1623" t="s">
        <v>5</v>
      </c>
      <c r="B5" s="1073"/>
      <c r="C5" s="1073"/>
      <c r="D5" s="1074" t="s">
        <v>6</v>
      </c>
      <c r="E5" s="1075">
        <f>E6</f>
        <v>5640</v>
      </c>
      <c r="F5" s="1075">
        <f t="shared" ref="F5:H5" si="0">F6</f>
        <v>1102.6300000000001</v>
      </c>
      <c r="G5" s="1075">
        <f t="shared" si="0"/>
        <v>6742.63</v>
      </c>
      <c r="H5" s="1075">
        <f t="shared" si="0"/>
        <v>6742.63</v>
      </c>
      <c r="I5" s="1076">
        <f>H5/G5</f>
        <v>1</v>
      </c>
      <c r="J5" s="1075">
        <v>0</v>
      </c>
    </row>
    <row r="6" spans="1:15" ht="15" x14ac:dyDescent="0.2">
      <c r="A6" s="1624"/>
      <c r="B6" s="1068" t="s">
        <v>11</v>
      </c>
      <c r="C6" s="1069"/>
      <c r="D6" s="1070" t="s">
        <v>12</v>
      </c>
      <c r="E6" s="1071">
        <f>E7+E8+E9</f>
        <v>5640</v>
      </c>
      <c r="F6" s="1071">
        <f t="shared" ref="F6:H6" si="1">F7+F8+F9</f>
        <v>1102.6300000000001</v>
      </c>
      <c r="G6" s="1071">
        <f t="shared" si="1"/>
        <v>6742.63</v>
      </c>
      <c r="H6" s="1071">
        <f t="shared" si="1"/>
        <v>6742.63</v>
      </c>
      <c r="I6" s="1072">
        <f t="shared" ref="I6:I21" si="2">H6/G6</f>
        <v>1</v>
      </c>
      <c r="J6" s="1071">
        <v>0</v>
      </c>
    </row>
    <row r="7" spans="1:15" x14ac:dyDescent="0.2">
      <c r="A7" s="1625"/>
      <c r="B7" s="3"/>
      <c r="C7" s="4" t="s">
        <v>221</v>
      </c>
      <c r="D7" s="5" t="s">
        <v>222</v>
      </c>
      <c r="E7" s="537">
        <v>5640</v>
      </c>
      <c r="F7" s="537">
        <f>G7-E7</f>
        <v>0</v>
      </c>
      <c r="G7" s="540">
        <v>5640</v>
      </c>
      <c r="H7" s="772">
        <v>5640</v>
      </c>
      <c r="I7" s="551">
        <f t="shared" si="2"/>
        <v>1</v>
      </c>
      <c r="J7" s="772">
        <v>0</v>
      </c>
    </row>
    <row r="8" spans="1:15" x14ac:dyDescent="0.2">
      <c r="A8" s="1625"/>
      <c r="B8" s="3"/>
      <c r="C8" s="4" t="s">
        <v>223</v>
      </c>
      <c r="D8" s="5" t="s">
        <v>224</v>
      </c>
      <c r="E8" s="537">
        <v>0</v>
      </c>
      <c r="F8" s="537">
        <f t="shared" ref="F8:F9" si="3">G8-E8</f>
        <v>964.45</v>
      </c>
      <c r="G8" s="540">
        <v>964.45</v>
      </c>
      <c r="H8" s="772">
        <v>964.45</v>
      </c>
      <c r="I8" s="551">
        <f t="shared" si="2"/>
        <v>1</v>
      </c>
      <c r="J8" s="772">
        <v>0</v>
      </c>
    </row>
    <row r="9" spans="1:15" x14ac:dyDescent="0.2">
      <c r="A9" s="1625"/>
      <c r="B9" s="3"/>
      <c r="C9" s="4" t="s">
        <v>225</v>
      </c>
      <c r="D9" s="5" t="s">
        <v>226</v>
      </c>
      <c r="E9" s="537">
        <v>0</v>
      </c>
      <c r="F9" s="537">
        <f t="shared" si="3"/>
        <v>138.18</v>
      </c>
      <c r="G9" s="540">
        <v>138.18</v>
      </c>
      <c r="H9" s="772">
        <v>138.18</v>
      </c>
      <c r="I9" s="551">
        <f t="shared" si="2"/>
        <v>1</v>
      </c>
      <c r="J9" s="772">
        <v>0</v>
      </c>
    </row>
    <row r="10" spans="1:15" x14ac:dyDescent="0.2">
      <c r="A10" s="1623" t="s">
        <v>18</v>
      </c>
      <c r="B10" s="1073"/>
      <c r="C10" s="1073"/>
      <c r="D10" s="1074" t="s">
        <v>19</v>
      </c>
      <c r="E10" s="1075">
        <f>E11</f>
        <v>5274</v>
      </c>
      <c r="F10" s="1075">
        <f t="shared" ref="F10:J10" si="4">F11</f>
        <v>0</v>
      </c>
      <c r="G10" s="1075">
        <f t="shared" si="4"/>
        <v>5274</v>
      </c>
      <c r="H10" s="1075">
        <f t="shared" si="4"/>
        <v>1145.33</v>
      </c>
      <c r="I10" s="933">
        <f t="shared" si="2"/>
        <v>0.21716533940083427</v>
      </c>
      <c r="J10" s="1075">
        <f t="shared" si="4"/>
        <v>207.73000000000002</v>
      </c>
    </row>
    <row r="11" spans="1:15" ht="15" x14ac:dyDescent="0.2">
      <c r="A11" s="1624"/>
      <c r="B11" s="1068" t="s">
        <v>21</v>
      </c>
      <c r="C11" s="1069"/>
      <c r="D11" s="1070" t="s">
        <v>12</v>
      </c>
      <c r="E11" s="1071">
        <f>E12+E13</f>
        <v>5274</v>
      </c>
      <c r="F11" s="1071">
        <f t="shared" ref="F11:G11" si="5">F12+F13</f>
        <v>0</v>
      </c>
      <c r="G11" s="1071">
        <f t="shared" si="5"/>
        <v>5274</v>
      </c>
      <c r="H11" s="1071">
        <f>H12+H13</f>
        <v>1145.33</v>
      </c>
      <c r="I11" s="907">
        <f t="shared" si="2"/>
        <v>0.21716533940083427</v>
      </c>
      <c r="J11" s="1071">
        <f>J12+J13</f>
        <v>207.73000000000002</v>
      </c>
    </row>
    <row r="12" spans="1:15" x14ac:dyDescent="0.2">
      <c r="A12" s="1625"/>
      <c r="B12" s="3"/>
      <c r="C12" s="4" t="s">
        <v>223</v>
      </c>
      <c r="D12" s="5" t="s">
        <v>224</v>
      </c>
      <c r="E12" s="537" t="s">
        <v>233</v>
      </c>
      <c r="F12" s="537">
        <f>G12-E12</f>
        <v>0</v>
      </c>
      <c r="G12" s="540" t="s">
        <v>233</v>
      </c>
      <c r="H12" s="772">
        <v>160.34</v>
      </c>
      <c r="I12" s="544">
        <f>H12/G12</f>
        <v>0.20715762273901808</v>
      </c>
      <c r="J12" s="772">
        <v>85.5</v>
      </c>
    </row>
    <row r="13" spans="1:15" x14ac:dyDescent="0.2">
      <c r="A13" s="1625"/>
      <c r="B13" s="3"/>
      <c r="C13" s="4" t="s">
        <v>234</v>
      </c>
      <c r="D13" s="5" t="s">
        <v>235</v>
      </c>
      <c r="E13" s="537">
        <v>4500</v>
      </c>
      <c r="F13" s="537">
        <f t="shared" ref="F13" si="6">G13-E13</f>
        <v>0</v>
      </c>
      <c r="G13" s="540" t="s">
        <v>236</v>
      </c>
      <c r="H13" s="772">
        <v>984.99</v>
      </c>
      <c r="I13" s="544">
        <f t="shared" si="2"/>
        <v>0.21888666666666667</v>
      </c>
      <c r="J13" s="772">
        <v>122.23</v>
      </c>
    </row>
    <row r="14" spans="1:15" x14ac:dyDescent="0.2">
      <c r="A14" s="1623" t="s">
        <v>274</v>
      </c>
      <c r="B14" s="1073"/>
      <c r="C14" s="1073"/>
      <c r="D14" s="1074" t="s">
        <v>275</v>
      </c>
      <c r="E14" s="1075">
        <f>E15</f>
        <v>30000</v>
      </c>
      <c r="F14" s="1075">
        <f t="shared" ref="F14:H14" si="7">F15</f>
        <v>-1368.9000000000015</v>
      </c>
      <c r="G14" s="1075">
        <f t="shared" si="7"/>
        <v>28631.1</v>
      </c>
      <c r="H14" s="1075">
        <f t="shared" si="7"/>
        <v>2265</v>
      </c>
      <c r="I14" s="933">
        <f>H14/G14</f>
        <v>7.9109779226086321E-2</v>
      </c>
      <c r="J14" s="1075">
        <f>J15</f>
        <v>0</v>
      </c>
    </row>
    <row r="15" spans="1:15" ht="15" x14ac:dyDescent="0.2">
      <c r="A15" s="1624"/>
      <c r="B15" s="1068" t="s">
        <v>276</v>
      </c>
      <c r="C15" s="1069"/>
      <c r="D15" s="1070" t="s">
        <v>277</v>
      </c>
      <c r="E15" s="1071">
        <f>E16</f>
        <v>30000</v>
      </c>
      <c r="F15" s="1071">
        <f t="shared" ref="F15:G15" si="8">F16</f>
        <v>-1368.9000000000015</v>
      </c>
      <c r="G15" s="1071">
        <f t="shared" si="8"/>
        <v>28631.1</v>
      </c>
      <c r="H15" s="1071">
        <f>H16</f>
        <v>2265</v>
      </c>
      <c r="I15" s="907">
        <f>H15/G15</f>
        <v>7.9109779226086321E-2</v>
      </c>
      <c r="J15" s="1071">
        <f>J16</f>
        <v>0</v>
      </c>
    </row>
    <row r="16" spans="1:15" x14ac:dyDescent="0.2">
      <c r="A16" s="1625"/>
      <c r="B16" s="3"/>
      <c r="C16" s="4" t="s">
        <v>234</v>
      </c>
      <c r="D16" s="5" t="s">
        <v>235</v>
      </c>
      <c r="E16" s="537">
        <v>30000</v>
      </c>
      <c r="F16" s="537">
        <f>G16-E16</f>
        <v>-1368.9000000000015</v>
      </c>
      <c r="G16" s="540">
        <v>28631.1</v>
      </c>
      <c r="H16" s="772">
        <v>2265</v>
      </c>
      <c r="I16" s="544">
        <f>H16/G16</f>
        <v>7.9109779226086321E-2</v>
      </c>
      <c r="J16" s="772">
        <v>0</v>
      </c>
    </row>
    <row r="17" spans="1:10" x14ac:dyDescent="0.2">
      <c r="A17" s="1623" t="s">
        <v>45</v>
      </c>
      <c r="B17" s="1073"/>
      <c r="C17" s="1073"/>
      <c r="D17" s="1074" t="s">
        <v>46</v>
      </c>
      <c r="E17" s="1075">
        <f>E18+E22+E28+E31+E37</f>
        <v>5110441.4399999995</v>
      </c>
      <c r="F17" s="1075">
        <f>F18+F22+F28+F31+F37</f>
        <v>17201</v>
      </c>
      <c r="G17" s="1075">
        <f>G18+G22+G28+G31+G37</f>
        <v>5127642.4399999995</v>
      </c>
      <c r="H17" s="1075">
        <f>H18+H22+H28+H31+H37</f>
        <v>2417917.64</v>
      </c>
      <c r="I17" s="933">
        <f t="shared" si="2"/>
        <v>0.47154567977247658</v>
      </c>
      <c r="J17" s="1075">
        <f>J18+J22+J28+J31+J37</f>
        <v>110404.26000000001</v>
      </c>
    </row>
    <row r="18" spans="1:10" ht="15" x14ac:dyDescent="0.2">
      <c r="A18" s="1624"/>
      <c r="B18" s="1068" t="s">
        <v>47</v>
      </c>
      <c r="C18" s="1069"/>
      <c r="D18" s="1070" t="s">
        <v>48</v>
      </c>
      <c r="E18" s="1071">
        <f>E19+E20+E21</f>
        <v>161035.00000000003</v>
      </c>
      <c r="F18" s="1071">
        <f t="shared" ref="F18:H18" si="9">F19+F20+F21</f>
        <v>7201</v>
      </c>
      <c r="G18" s="1071">
        <f t="shared" si="9"/>
        <v>168236.00000000003</v>
      </c>
      <c r="H18" s="1071">
        <f t="shared" si="9"/>
        <v>83880.000000000015</v>
      </c>
      <c r="I18" s="907">
        <f t="shared" si="2"/>
        <v>0.49858532062103234</v>
      </c>
      <c r="J18" s="1071">
        <f>J19+J20+J21</f>
        <v>0</v>
      </c>
    </row>
    <row r="19" spans="1:10" x14ac:dyDescent="0.2">
      <c r="A19" s="1625"/>
      <c r="B19" s="3"/>
      <c r="C19" s="4" t="s">
        <v>221</v>
      </c>
      <c r="D19" s="5" t="s">
        <v>222</v>
      </c>
      <c r="E19" s="537">
        <v>134700.97</v>
      </c>
      <c r="F19" s="537">
        <f>G19-E19</f>
        <v>7201</v>
      </c>
      <c r="G19" s="540">
        <v>141901.97</v>
      </c>
      <c r="H19" s="772">
        <v>70110.33</v>
      </c>
      <c r="I19" s="544">
        <f t="shared" si="2"/>
        <v>0.49407580458537681</v>
      </c>
      <c r="J19" s="772">
        <v>0</v>
      </c>
    </row>
    <row r="20" spans="1:10" x14ac:dyDescent="0.2">
      <c r="A20" s="1625"/>
      <c r="B20" s="3"/>
      <c r="C20" s="4" t="s">
        <v>223</v>
      </c>
      <c r="D20" s="5" t="s">
        <v>224</v>
      </c>
      <c r="E20" s="537">
        <v>23033.86</v>
      </c>
      <c r="F20" s="537">
        <f t="shared" ref="F20:F21" si="10">G20-E20</f>
        <v>0</v>
      </c>
      <c r="G20" s="540">
        <v>23033.86</v>
      </c>
      <c r="H20" s="772">
        <v>12051.96</v>
      </c>
      <c r="I20" s="544">
        <f t="shared" si="2"/>
        <v>0.52322797828935308</v>
      </c>
      <c r="J20" s="772">
        <v>0</v>
      </c>
    </row>
    <row r="21" spans="1:10" x14ac:dyDescent="0.2">
      <c r="A21" s="1625"/>
      <c r="B21" s="3"/>
      <c r="C21" s="4" t="s">
        <v>225</v>
      </c>
      <c r="D21" s="5" t="s">
        <v>226</v>
      </c>
      <c r="E21" s="537">
        <v>3300.17</v>
      </c>
      <c r="F21" s="537">
        <f t="shared" si="10"/>
        <v>0</v>
      </c>
      <c r="G21" s="540">
        <v>3300.17</v>
      </c>
      <c r="H21" s="772">
        <v>1717.71</v>
      </c>
      <c r="I21" s="544">
        <f t="shared" si="2"/>
        <v>0.52049136862646472</v>
      </c>
      <c r="J21" s="772">
        <v>0</v>
      </c>
    </row>
    <row r="22" spans="1:10" ht="15" x14ac:dyDescent="0.2">
      <c r="A22" s="1624"/>
      <c r="B22" s="1068" t="s">
        <v>49</v>
      </c>
      <c r="C22" s="1069"/>
      <c r="D22" s="1070" t="s">
        <v>50</v>
      </c>
      <c r="E22" s="1071">
        <f>E23+E24+E25+E26+E27</f>
        <v>3959036.44</v>
      </c>
      <c r="F22" s="1071">
        <f t="shared" ref="F22:H22" si="11">F23+F24+F25+F26+F27</f>
        <v>-5000</v>
      </c>
      <c r="G22" s="1071">
        <f t="shared" si="11"/>
        <v>3954036.44</v>
      </c>
      <c r="H22" s="1071">
        <f t="shared" si="11"/>
        <v>1810993.78</v>
      </c>
      <c r="I22" s="907">
        <f t="shared" ref="I22:I43" si="12">H22/G22</f>
        <v>0.45801140365818177</v>
      </c>
      <c r="J22" s="1071">
        <f>J23+J24+J25+J26+J27</f>
        <v>96957.840000000011</v>
      </c>
    </row>
    <row r="23" spans="1:10" x14ac:dyDescent="0.2">
      <c r="A23" s="1625"/>
      <c r="B23" s="3"/>
      <c r="C23" s="4" t="s">
        <v>221</v>
      </c>
      <c r="D23" s="5" t="s">
        <v>222</v>
      </c>
      <c r="E23" s="537">
        <v>3089893.85</v>
      </c>
      <c r="F23" s="537">
        <f t="shared" ref="F23:F27" si="13">G23-E23</f>
        <v>0</v>
      </c>
      <c r="G23" s="540">
        <v>3089893.85</v>
      </c>
      <c r="H23" s="772">
        <v>1294421.31</v>
      </c>
      <c r="I23" s="544">
        <f t="shared" si="12"/>
        <v>0.41892096390301564</v>
      </c>
      <c r="J23" s="772">
        <v>64388.26</v>
      </c>
    </row>
    <row r="24" spans="1:10" x14ac:dyDescent="0.2">
      <c r="A24" s="1625"/>
      <c r="B24" s="3"/>
      <c r="C24" s="4" t="s">
        <v>280</v>
      </c>
      <c r="D24" s="5" t="s">
        <v>281</v>
      </c>
      <c r="E24" s="537">
        <v>216086.8</v>
      </c>
      <c r="F24" s="537">
        <f t="shared" si="13"/>
        <v>0</v>
      </c>
      <c r="G24" s="540">
        <v>216086.8</v>
      </c>
      <c r="H24" s="772">
        <v>195818.01</v>
      </c>
      <c r="I24" s="544">
        <f t="shared" si="12"/>
        <v>0.90620070268058961</v>
      </c>
      <c r="J24" s="772">
        <v>0</v>
      </c>
    </row>
    <row r="25" spans="1:10" x14ac:dyDescent="0.2">
      <c r="A25" s="1625"/>
      <c r="B25" s="3"/>
      <c r="C25" s="4" t="s">
        <v>223</v>
      </c>
      <c r="D25" s="5" t="s">
        <v>224</v>
      </c>
      <c r="E25" s="537">
        <v>533050.91</v>
      </c>
      <c r="F25" s="537">
        <f t="shared" si="13"/>
        <v>-2500</v>
      </c>
      <c r="G25" s="540">
        <v>530550.91</v>
      </c>
      <c r="H25" s="772">
        <v>264144.8</v>
      </c>
      <c r="I25" s="544">
        <f t="shared" si="12"/>
        <v>0.49786890385316646</v>
      </c>
      <c r="J25" s="772">
        <v>27489.57</v>
      </c>
    </row>
    <row r="26" spans="1:10" x14ac:dyDescent="0.2">
      <c r="A26" s="1625"/>
      <c r="B26" s="3"/>
      <c r="C26" s="4" t="s">
        <v>225</v>
      </c>
      <c r="D26" s="5" t="s">
        <v>226</v>
      </c>
      <c r="E26" s="537">
        <v>70004.88</v>
      </c>
      <c r="F26" s="537">
        <f t="shared" si="13"/>
        <v>0</v>
      </c>
      <c r="G26" s="540">
        <v>70004.88</v>
      </c>
      <c r="H26" s="772">
        <v>23725.25</v>
      </c>
      <c r="I26" s="544">
        <f t="shared" si="12"/>
        <v>0.33890851609202099</v>
      </c>
      <c r="J26" s="772">
        <v>3959.16</v>
      </c>
    </row>
    <row r="27" spans="1:10" x14ac:dyDescent="0.2">
      <c r="A27" s="1625"/>
      <c r="B27" s="3"/>
      <c r="C27" s="4" t="s">
        <v>234</v>
      </c>
      <c r="D27" s="5" t="s">
        <v>235</v>
      </c>
      <c r="E27" s="537">
        <v>50000</v>
      </c>
      <c r="F27" s="537">
        <f t="shared" si="13"/>
        <v>-2500</v>
      </c>
      <c r="G27" s="540">
        <v>47500</v>
      </c>
      <c r="H27" s="772">
        <v>32884.410000000003</v>
      </c>
      <c r="I27" s="544">
        <f t="shared" si="12"/>
        <v>0.69230336842105267</v>
      </c>
      <c r="J27" s="772">
        <v>1120.8499999999999</v>
      </c>
    </row>
    <row r="28" spans="1:10" ht="15" x14ac:dyDescent="0.2">
      <c r="A28" s="1624"/>
      <c r="B28" s="1068" t="s">
        <v>308</v>
      </c>
      <c r="C28" s="1069"/>
      <c r="D28" s="1070" t="s">
        <v>309</v>
      </c>
      <c r="E28" s="1071">
        <f>E29+E30</f>
        <v>0</v>
      </c>
      <c r="F28" s="1071">
        <f t="shared" ref="F28:H28" si="14">F29+F30</f>
        <v>15000</v>
      </c>
      <c r="G28" s="1071">
        <f t="shared" si="14"/>
        <v>15000</v>
      </c>
      <c r="H28" s="1071">
        <f t="shared" si="14"/>
        <v>11602.87</v>
      </c>
      <c r="I28" s="907">
        <f t="shared" si="12"/>
        <v>0.77352466666666675</v>
      </c>
      <c r="J28" s="1071">
        <f>J29+J30</f>
        <v>0</v>
      </c>
    </row>
    <row r="29" spans="1:10" x14ac:dyDescent="0.2">
      <c r="A29" s="1625"/>
      <c r="B29" s="3"/>
      <c r="C29" s="4" t="s">
        <v>223</v>
      </c>
      <c r="D29" s="5" t="s">
        <v>224</v>
      </c>
      <c r="E29" s="537">
        <v>0</v>
      </c>
      <c r="F29" s="537">
        <f>G29-E29</f>
        <v>2500</v>
      </c>
      <c r="G29" s="540">
        <v>2500</v>
      </c>
      <c r="H29" s="772">
        <v>1268.1099999999999</v>
      </c>
      <c r="I29" s="544">
        <f t="shared" si="12"/>
        <v>0.50724399999999992</v>
      </c>
      <c r="J29" s="772">
        <v>0</v>
      </c>
    </row>
    <row r="30" spans="1:10" x14ac:dyDescent="0.2">
      <c r="A30" s="1625"/>
      <c r="B30" s="3"/>
      <c r="C30" s="4" t="s">
        <v>234</v>
      </c>
      <c r="D30" s="5" t="s">
        <v>235</v>
      </c>
      <c r="E30" s="537">
        <v>0</v>
      </c>
      <c r="F30" s="537">
        <f>G30-E30</f>
        <v>12500</v>
      </c>
      <c r="G30" s="540">
        <v>12500</v>
      </c>
      <c r="H30" s="772">
        <v>10334.76</v>
      </c>
      <c r="I30" s="544">
        <f t="shared" si="12"/>
        <v>0.82678079999999998</v>
      </c>
      <c r="J30" s="772">
        <v>0</v>
      </c>
    </row>
    <row r="31" spans="1:10" ht="15" x14ac:dyDescent="0.2">
      <c r="A31" s="1624"/>
      <c r="B31" s="1068" t="s">
        <v>310</v>
      </c>
      <c r="C31" s="1069"/>
      <c r="D31" s="1070" t="s">
        <v>311</v>
      </c>
      <c r="E31" s="1071">
        <f>E32+E33+E34+E35+E36</f>
        <v>987370</v>
      </c>
      <c r="F31" s="1071">
        <f t="shared" ref="F31:H31" si="15">F32+F33+F34+F35+F36</f>
        <v>0</v>
      </c>
      <c r="G31" s="1071">
        <f t="shared" si="15"/>
        <v>987370</v>
      </c>
      <c r="H31" s="1071">
        <f t="shared" si="15"/>
        <v>510705.99</v>
      </c>
      <c r="I31" s="907">
        <f t="shared" si="12"/>
        <v>0.51723871497007201</v>
      </c>
      <c r="J31" s="1071">
        <f>J32+J33+J34+J35+J36</f>
        <v>13446.420000000002</v>
      </c>
    </row>
    <row r="32" spans="1:10" x14ac:dyDescent="0.2">
      <c r="A32" s="1625"/>
      <c r="B32" s="3"/>
      <c r="C32" s="4" t="s">
        <v>221</v>
      </c>
      <c r="D32" s="5" t="s">
        <v>222</v>
      </c>
      <c r="E32" s="537">
        <v>781900</v>
      </c>
      <c r="F32" s="537">
        <f t="shared" ref="F32:F36" si="16">G32-E32</f>
        <v>0</v>
      </c>
      <c r="G32" s="540">
        <v>781900</v>
      </c>
      <c r="H32" s="772">
        <v>394764.01</v>
      </c>
      <c r="I32" s="544">
        <f t="shared" si="12"/>
        <v>0.50487787440849219</v>
      </c>
      <c r="J32" s="772">
        <v>9611.43</v>
      </c>
    </row>
    <row r="33" spans="1:10" x14ac:dyDescent="0.2">
      <c r="A33" s="1625"/>
      <c r="B33" s="3"/>
      <c r="C33" s="4" t="s">
        <v>280</v>
      </c>
      <c r="D33" s="5" t="s">
        <v>281</v>
      </c>
      <c r="E33" s="537">
        <v>50280</v>
      </c>
      <c r="F33" s="537">
        <f t="shared" si="16"/>
        <v>0</v>
      </c>
      <c r="G33" s="540">
        <v>50280</v>
      </c>
      <c r="H33" s="772">
        <v>48626.95</v>
      </c>
      <c r="I33" s="544">
        <f t="shared" si="12"/>
        <v>0.96712311058074774</v>
      </c>
      <c r="J33" s="772">
        <v>0</v>
      </c>
    </row>
    <row r="34" spans="1:10" x14ac:dyDescent="0.2">
      <c r="A34" s="1625"/>
      <c r="B34" s="3"/>
      <c r="C34" s="4" t="s">
        <v>223</v>
      </c>
      <c r="D34" s="5" t="s">
        <v>224</v>
      </c>
      <c r="E34" s="537">
        <v>131000</v>
      </c>
      <c r="F34" s="537">
        <f t="shared" si="16"/>
        <v>0</v>
      </c>
      <c r="G34" s="540">
        <v>131000</v>
      </c>
      <c r="H34" s="772">
        <v>61885.06</v>
      </c>
      <c r="I34" s="544">
        <f t="shared" si="12"/>
        <v>0.47240503816793894</v>
      </c>
      <c r="J34" s="772">
        <v>3417.29</v>
      </c>
    </row>
    <row r="35" spans="1:10" x14ac:dyDescent="0.2">
      <c r="A35" s="1625"/>
      <c r="B35" s="3"/>
      <c r="C35" s="4" t="s">
        <v>225</v>
      </c>
      <c r="D35" s="5" t="s">
        <v>226</v>
      </c>
      <c r="E35" s="537">
        <v>20190</v>
      </c>
      <c r="F35" s="537">
        <f t="shared" si="16"/>
        <v>0</v>
      </c>
      <c r="G35" s="540">
        <v>20190</v>
      </c>
      <c r="H35" s="772">
        <v>5429.97</v>
      </c>
      <c r="I35" s="544">
        <f t="shared" si="12"/>
        <v>0.26894353640416047</v>
      </c>
      <c r="J35" s="772">
        <v>417.7</v>
      </c>
    </row>
    <row r="36" spans="1:10" x14ac:dyDescent="0.2">
      <c r="A36" s="1625"/>
      <c r="B36" s="3"/>
      <c r="C36" s="4" t="s">
        <v>234</v>
      </c>
      <c r="D36" s="5" t="s">
        <v>235</v>
      </c>
      <c r="E36" s="537">
        <v>4000</v>
      </c>
      <c r="F36" s="537">
        <f t="shared" si="16"/>
        <v>0</v>
      </c>
      <c r="G36" s="540">
        <v>4000</v>
      </c>
      <c r="H36" s="772">
        <v>0</v>
      </c>
      <c r="I36" s="544">
        <v>0</v>
      </c>
      <c r="J36" s="772">
        <v>0</v>
      </c>
    </row>
    <row r="37" spans="1:10" ht="15" x14ac:dyDescent="0.2">
      <c r="A37" s="1624"/>
      <c r="B37" s="1068" t="s">
        <v>312</v>
      </c>
      <c r="C37" s="1069"/>
      <c r="D37" s="1070" t="s">
        <v>12</v>
      </c>
      <c r="E37" s="1071" t="str">
        <f>E38</f>
        <v>3 000,00</v>
      </c>
      <c r="F37" s="1071">
        <f t="shared" ref="F37:H37" si="17">F38</f>
        <v>0</v>
      </c>
      <c r="G37" s="1071">
        <f t="shared" si="17"/>
        <v>3000</v>
      </c>
      <c r="H37" s="1071">
        <f t="shared" si="17"/>
        <v>735</v>
      </c>
      <c r="I37" s="907">
        <f>H37/G37</f>
        <v>0.245</v>
      </c>
      <c r="J37" s="1071">
        <f>J38</f>
        <v>0</v>
      </c>
    </row>
    <row r="38" spans="1:10" x14ac:dyDescent="0.2">
      <c r="A38" s="1625"/>
      <c r="B38" s="3"/>
      <c r="C38" s="4" t="s">
        <v>313</v>
      </c>
      <c r="D38" s="5" t="s">
        <v>314</v>
      </c>
      <c r="E38" s="537" t="s">
        <v>282</v>
      </c>
      <c r="F38" s="537">
        <f t="shared" ref="F38" si="18">G38-E38</f>
        <v>0</v>
      </c>
      <c r="G38" s="540">
        <v>3000</v>
      </c>
      <c r="H38" s="772">
        <v>735</v>
      </c>
      <c r="I38" s="544">
        <f>H38/G38</f>
        <v>0.245</v>
      </c>
      <c r="J38" s="772">
        <v>0</v>
      </c>
    </row>
    <row r="39" spans="1:10" ht="22.5" x14ac:dyDescent="0.2">
      <c r="A39" s="1623" t="s">
        <v>56</v>
      </c>
      <c r="B39" s="1073"/>
      <c r="C39" s="1073"/>
      <c r="D39" s="1074" t="s">
        <v>57</v>
      </c>
      <c r="E39" s="1075">
        <f>E40+E44</f>
        <v>3507</v>
      </c>
      <c r="F39" s="1075">
        <f>F40+F44</f>
        <v>23993</v>
      </c>
      <c r="G39" s="1075">
        <f>G40+G44</f>
        <v>27500</v>
      </c>
      <c r="H39" s="1075">
        <f>H40+H44</f>
        <v>16368.33</v>
      </c>
      <c r="I39" s="933">
        <f t="shared" si="12"/>
        <v>0.59521199999999996</v>
      </c>
      <c r="J39" s="1075">
        <f>J40+J44</f>
        <v>7673.93</v>
      </c>
    </row>
    <row r="40" spans="1:10" ht="22.5" x14ac:dyDescent="0.2">
      <c r="A40" s="1624"/>
      <c r="B40" s="1068" t="s">
        <v>58</v>
      </c>
      <c r="C40" s="1069"/>
      <c r="D40" s="1070" t="s">
        <v>59</v>
      </c>
      <c r="E40" s="1071">
        <f>E41+E42+E43</f>
        <v>3507</v>
      </c>
      <c r="F40" s="1071">
        <f>F41+F42+F43</f>
        <v>0</v>
      </c>
      <c r="G40" s="1071">
        <f t="shared" ref="G40:J40" si="19">G41+G42+G43</f>
        <v>3507</v>
      </c>
      <c r="H40" s="1071">
        <f t="shared" si="19"/>
        <v>1755.0000000000002</v>
      </c>
      <c r="I40" s="907">
        <f t="shared" si="12"/>
        <v>0.50042771599657832</v>
      </c>
      <c r="J40" s="1071">
        <f t="shared" si="19"/>
        <v>0</v>
      </c>
    </row>
    <row r="41" spans="1:10" x14ac:dyDescent="0.2">
      <c r="A41" s="1625"/>
      <c r="B41" s="3"/>
      <c r="C41" s="4" t="s">
        <v>221</v>
      </c>
      <c r="D41" s="5" t="s">
        <v>222</v>
      </c>
      <c r="E41" s="537">
        <v>2933.5</v>
      </c>
      <c r="F41" s="537" t="s">
        <v>7</v>
      </c>
      <c r="G41" s="540">
        <v>2933.5</v>
      </c>
      <c r="H41" s="772">
        <v>1466.91</v>
      </c>
      <c r="I41" s="544">
        <f t="shared" si="12"/>
        <v>0.50005454235554803</v>
      </c>
      <c r="J41" s="772">
        <v>0</v>
      </c>
    </row>
    <row r="42" spans="1:10" x14ac:dyDescent="0.2">
      <c r="A42" s="1625"/>
      <c r="B42" s="3"/>
      <c r="C42" s="4" t="s">
        <v>223</v>
      </c>
      <c r="D42" s="5" t="s">
        <v>224</v>
      </c>
      <c r="E42" s="537">
        <v>501.63</v>
      </c>
      <c r="F42" s="537" t="s">
        <v>7</v>
      </c>
      <c r="G42" s="540">
        <v>501.63</v>
      </c>
      <c r="H42" s="772">
        <v>252.15</v>
      </c>
      <c r="I42" s="544">
        <f t="shared" si="12"/>
        <v>0.50266132408348785</v>
      </c>
      <c r="J42" s="772">
        <v>0</v>
      </c>
    </row>
    <row r="43" spans="1:10" x14ac:dyDescent="0.2">
      <c r="A43" s="1625"/>
      <c r="B43" s="1515"/>
      <c r="C43" s="1520" t="s">
        <v>225</v>
      </c>
      <c r="D43" s="1521" t="s">
        <v>226</v>
      </c>
      <c r="E43" s="1522">
        <v>71.87</v>
      </c>
      <c r="F43" s="1522" t="s">
        <v>7</v>
      </c>
      <c r="G43" s="1523">
        <v>71.87</v>
      </c>
      <c r="H43" s="1524">
        <v>35.94</v>
      </c>
      <c r="I43" s="1525">
        <f t="shared" si="12"/>
        <v>0.50006957005704733</v>
      </c>
      <c r="J43" s="1524">
        <v>0</v>
      </c>
    </row>
    <row r="44" spans="1:10" x14ac:dyDescent="0.2">
      <c r="A44" s="1626"/>
      <c r="B44" s="900" t="s">
        <v>677</v>
      </c>
      <c r="C44" s="900"/>
      <c r="D44" s="906" t="s">
        <v>678</v>
      </c>
      <c r="E44" s="890">
        <f>E45+E46+E47</f>
        <v>0</v>
      </c>
      <c r="F44" s="890">
        <f>F45+F46+F47</f>
        <v>23993</v>
      </c>
      <c r="G44" s="890">
        <f>G45+G46+G47</f>
        <v>23993</v>
      </c>
      <c r="H44" s="897">
        <f>H45+H46+H47</f>
        <v>14613.33</v>
      </c>
      <c r="I44" s="907">
        <f>H44/G44</f>
        <v>0.60906639436502308</v>
      </c>
      <c r="J44" s="897">
        <f>J45+J46+J47</f>
        <v>7673.93</v>
      </c>
    </row>
    <row r="45" spans="1:10" x14ac:dyDescent="0.2">
      <c r="A45" s="1626"/>
      <c r="B45" s="1529"/>
      <c r="C45" s="904" t="s">
        <v>223</v>
      </c>
      <c r="D45" s="5" t="s">
        <v>224</v>
      </c>
      <c r="E45" s="905">
        <v>0</v>
      </c>
      <c r="F45" s="905">
        <f>G45-E45</f>
        <v>2850</v>
      </c>
      <c r="G45" s="905">
        <v>2850</v>
      </c>
      <c r="H45" s="772">
        <v>0</v>
      </c>
      <c r="I45" s="544">
        <f t="shared" ref="I45:I46" si="20">H45/G45</f>
        <v>0</v>
      </c>
      <c r="J45" s="772">
        <v>2713.78</v>
      </c>
    </row>
    <row r="46" spans="1:10" x14ac:dyDescent="0.2">
      <c r="A46" s="1626"/>
      <c r="B46" s="1530"/>
      <c r="C46" s="904" t="s">
        <v>225</v>
      </c>
      <c r="D46" s="5" t="s">
        <v>226</v>
      </c>
      <c r="E46" s="905">
        <v>0</v>
      </c>
      <c r="F46" s="905">
        <f t="shared" ref="F46:F47" si="21">G46-E46</f>
        <v>343</v>
      </c>
      <c r="G46" s="905">
        <v>343</v>
      </c>
      <c r="H46" s="772">
        <v>0</v>
      </c>
      <c r="I46" s="544">
        <f t="shared" si="20"/>
        <v>0</v>
      </c>
      <c r="J46" s="772">
        <v>273.48</v>
      </c>
    </row>
    <row r="47" spans="1:10" x14ac:dyDescent="0.2">
      <c r="A47" s="1626"/>
      <c r="B47" s="1530"/>
      <c r="C47" s="904" t="s">
        <v>234</v>
      </c>
      <c r="D47" s="5" t="s">
        <v>235</v>
      </c>
      <c r="E47" s="905">
        <v>0</v>
      </c>
      <c r="F47" s="905">
        <f t="shared" si="21"/>
        <v>20800</v>
      </c>
      <c r="G47" s="905">
        <v>20800</v>
      </c>
      <c r="H47" s="772">
        <v>14613.33</v>
      </c>
      <c r="I47" s="544">
        <f>H47/G47</f>
        <v>0.70256394230769226</v>
      </c>
      <c r="J47" s="772">
        <v>4686.67</v>
      </c>
    </row>
    <row r="48" spans="1:10" ht="22.5" x14ac:dyDescent="0.2">
      <c r="A48" s="1627" t="s">
        <v>60</v>
      </c>
      <c r="B48" s="902"/>
      <c r="C48" s="1531"/>
      <c r="D48" s="1526" t="s">
        <v>61</v>
      </c>
      <c r="E48" s="1527">
        <f>E49</f>
        <v>63209.42</v>
      </c>
      <c r="F48" s="1527">
        <f t="shared" ref="F48:H48" si="22">F49</f>
        <v>0</v>
      </c>
      <c r="G48" s="1527">
        <f t="shared" si="22"/>
        <v>63209.42</v>
      </c>
      <c r="H48" s="1527">
        <f t="shared" si="22"/>
        <v>28765.95</v>
      </c>
      <c r="I48" s="1528">
        <f t="shared" ref="I48:I59" si="23">H48/G48</f>
        <v>0.45508960531515719</v>
      </c>
      <c r="J48" s="1527">
        <f>J49</f>
        <v>1745.92</v>
      </c>
    </row>
    <row r="49" spans="1:10" ht="15" x14ac:dyDescent="0.2">
      <c r="A49" s="1624"/>
      <c r="B49" s="1532" t="s">
        <v>62</v>
      </c>
      <c r="C49" s="1069"/>
      <c r="D49" s="1070" t="s">
        <v>63</v>
      </c>
      <c r="E49" s="1071">
        <f>E50+E51+E52</f>
        <v>63209.42</v>
      </c>
      <c r="F49" s="1071">
        <f t="shared" ref="F49:H49" si="24">F50+F51+F52</f>
        <v>0</v>
      </c>
      <c r="G49" s="1071">
        <f t="shared" si="24"/>
        <v>63209.42</v>
      </c>
      <c r="H49" s="1071">
        <f t="shared" si="24"/>
        <v>28765.95</v>
      </c>
      <c r="I49" s="907">
        <f t="shared" si="23"/>
        <v>0.45508960531515719</v>
      </c>
      <c r="J49" s="1071">
        <f>J50+J51+J52</f>
        <v>1745.92</v>
      </c>
    </row>
    <row r="50" spans="1:10" x14ac:dyDescent="0.2">
      <c r="A50" s="1625"/>
      <c r="B50" s="3"/>
      <c r="C50" s="4" t="s">
        <v>223</v>
      </c>
      <c r="D50" s="5" t="s">
        <v>224</v>
      </c>
      <c r="E50" s="537">
        <v>9069.84</v>
      </c>
      <c r="F50" s="537">
        <f t="shared" ref="F50:F52" si="25">G50-E50</f>
        <v>0</v>
      </c>
      <c r="G50" s="540">
        <v>9069.84</v>
      </c>
      <c r="H50" s="772">
        <v>4036.26</v>
      </c>
      <c r="I50" s="544">
        <f t="shared" si="23"/>
        <v>0.44501997830171208</v>
      </c>
      <c r="J50" s="772">
        <v>694.94</v>
      </c>
    </row>
    <row r="51" spans="1:10" x14ac:dyDescent="0.2">
      <c r="A51" s="1625"/>
      <c r="B51" s="3"/>
      <c r="C51" s="4" t="s">
        <v>225</v>
      </c>
      <c r="D51" s="5" t="s">
        <v>226</v>
      </c>
      <c r="E51" s="537">
        <v>1099.58</v>
      </c>
      <c r="F51" s="537">
        <f t="shared" si="25"/>
        <v>0</v>
      </c>
      <c r="G51" s="540">
        <v>1099.58</v>
      </c>
      <c r="H51" s="772">
        <v>501.81</v>
      </c>
      <c r="I51" s="544">
        <f t="shared" si="23"/>
        <v>0.45636515760563129</v>
      </c>
      <c r="J51" s="772">
        <v>86.82</v>
      </c>
    </row>
    <row r="52" spans="1:10" x14ac:dyDescent="0.2">
      <c r="A52" s="1625"/>
      <c r="B52" s="3"/>
      <c r="C52" s="4" t="s">
        <v>234</v>
      </c>
      <c r="D52" s="5" t="s">
        <v>235</v>
      </c>
      <c r="E52" s="537">
        <v>53040</v>
      </c>
      <c r="F52" s="537">
        <f t="shared" si="25"/>
        <v>0</v>
      </c>
      <c r="G52" s="540">
        <v>53040</v>
      </c>
      <c r="H52" s="772">
        <v>24227.88</v>
      </c>
      <c r="I52" s="544">
        <f t="shared" si="23"/>
        <v>0.4567850678733032</v>
      </c>
      <c r="J52" s="772">
        <v>964.16</v>
      </c>
    </row>
    <row r="53" spans="1:10" x14ac:dyDescent="0.2">
      <c r="A53" s="1623" t="s">
        <v>126</v>
      </c>
      <c r="B53" s="1073"/>
      <c r="C53" s="1073"/>
      <c r="D53" s="1074" t="s">
        <v>127</v>
      </c>
      <c r="E53" s="1075">
        <f>E54+E60+E65+E71+E76+E81+E86</f>
        <v>19930480</v>
      </c>
      <c r="F53" s="1075">
        <f t="shared" ref="F53:H53" si="26">F54+F60+F65+F71+F76+F81+F86</f>
        <v>-16843.999999999825</v>
      </c>
      <c r="G53" s="1075">
        <f t="shared" si="26"/>
        <v>19913636</v>
      </c>
      <c r="H53" s="1075">
        <f t="shared" si="26"/>
        <v>10691934.370000001</v>
      </c>
      <c r="I53" s="933">
        <f t="shared" si="23"/>
        <v>0.53691522582817131</v>
      </c>
      <c r="J53" s="1075">
        <f>J54+J60+J65+J71+J76+J81+J86</f>
        <v>434689.29000000004</v>
      </c>
    </row>
    <row r="54" spans="1:10" ht="15" x14ac:dyDescent="0.2">
      <c r="A54" s="1624"/>
      <c r="B54" s="1068" t="s">
        <v>128</v>
      </c>
      <c r="C54" s="1069"/>
      <c r="D54" s="1070" t="s">
        <v>129</v>
      </c>
      <c r="E54" s="1071">
        <f>E55+E56+E57+E58+E59</f>
        <v>13733498</v>
      </c>
      <c r="F54" s="1071">
        <f t="shared" ref="F54:H54" si="27">F55+F56+F57+F58+F59</f>
        <v>76529</v>
      </c>
      <c r="G54" s="1071">
        <f t="shared" si="27"/>
        <v>13810027</v>
      </c>
      <c r="H54" s="1071">
        <f t="shared" si="27"/>
        <v>7497698.7000000002</v>
      </c>
      <c r="I54" s="907">
        <f t="shared" si="23"/>
        <v>0.54291701964087402</v>
      </c>
      <c r="J54" s="1071">
        <f>J55+J56+J57+J58+J59</f>
        <v>332870.52</v>
      </c>
    </row>
    <row r="55" spans="1:10" x14ac:dyDescent="0.2">
      <c r="A55" s="1625"/>
      <c r="B55" s="3"/>
      <c r="C55" s="4" t="s">
        <v>221</v>
      </c>
      <c r="D55" s="5" t="s">
        <v>222</v>
      </c>
      <c r="E55" s="537">
        <v>10501470</v>
      </c>
      <c r="F55" s="537">
        <f t="shared" ref="F55:F59" si="28">G55-E55</f>
        <v>91136.25</v>
      </c>
      <c r="G55" s="540">
        <v>10592606.25</v>
      </c>
      <c r="H55" s="772">
        <v>5497285.3300000001</v>
      </c>
      <c r="I55" s="544">
        <f t="shared" si="23"/>
        <v>0.51897382006434911</v>
      </c>
      <c r="J55" s="772">
        <v>217577.26</v>
      </c>
    </row>
    <row r="56" spans="1:10" x14ac:dyDescent="0.2">
      <c r="A56" s="1625"/>
      <c r="B56" s="3"/>
      <c r="C56" s="4" t="s">
        <v>280</v>
      </c>
      <c r="D56" s="5" t="s">
        <v>281</v>
      </c>
      <c r="E56" s="537">
        <v>860910</v>
      </c>
      <c r="F56" s="537">
        <f t="shared" si="28"/>
        <v>-39577.160000000033</v>
      </c>
      <c r="G56" s="540">
        <v>821332.84</v>
      </c>
      <c r="H56" s="772">
        <v>821332.84</v>
      </c>
      <c r="I56" s="544">
        <f t="shared" si="23"/>
        <v>1</v>
      </c>
      <c r="J56" s="772">
        <v>0</v>
      </c>
    </row>
    <row r="57" spans="1:10" x14ac:dyDescent="0.2">
      <c r="A57" s="1625"/>
      <c r="B57" s="3"/>
      <c r="C57" s="4" t="s">
        <v>223</v>
      </c>
      <c r="D57" s="5" t="s">
        <v>224</v>
      </c>
      <c r="E57" s="537">
        <v>2005977</v>
      </c>
      <c r="F57" s="537">
        <f t="shared" si="28"/>
        <v>33970.060000000056</v>
      </c>
      <c r="G57" s="540">
        <v>2039947.06</v>
      </c>
      <c r="H57" s="772">
        <v>1057933.48</v>
      </c>
      <c r="I57" s="544">
        <f t="shared" si="23"/>
        <v>0.51860830153111914</v>
      </c>
      <c r="J57" s="772">
        <v>101101.82</v>
      </c>
    </row>
    <row r="58" spans="1:10" x14ac:dyDescent="0.2">
      <c r="A58" s="1625"/>
      <c r="B58" s="3"/>
      <c r="C58" s="4" t="s">
        <v>225</v>
      </c>
      <c r="D58" s="5" t="s">
        <v>226</v>
      </c>
      <c r="E58" s="537">
        <v>314253</v>
      </c>
      <c r="F58" s="537">
        <f t="shared" si="28"/>
        <v>-9000.1500000000233</v>
      </c>
      <c r="G58" s="540">
        <v>305252.84999999998</v>
      </c>
      <c r="H58" s="772">
        <v>114929.29</v>
      </c>
      <c r="I58" s="544">
        <f t="shared" si="23"/>
        <v>0.3765052152666224</v>
      </c>
      <c r="J58" s="772">
        <v>13963.96</v>
      </c>
    </row>
    <row r="59" spans="1:10" x14ac:dyDescent="0.2">
      <c r="A59" s="1625"/>
      <c r="B59" s="3"/>
      <c r="C59" s="4" t="s">
        <v>234</v>
      </c>
      <c r="D59" s="5" t="s">
        <v>235</v>
      </c>
      <c r="E59" s="537">
        <v>50888</v>
      </c>
      <c r="F59" s="537">
        <f t="shared" si="28"/>
        <v>0</v>
      </c>
      <c r="G59" s="540">
        <v>50888</v>
      </c>
      <c r="H59" s="772">
        <v>6217.76</v>
      </c>
      <c r="I59" s="544">
        <f t="shared" si="23"/>
        <v>0.1221851910077032</v>
      </c>
      <c r="J59" s="772">
        <v>227.48</v>
      </c>
    </row>
    <row r="60" spans="1:10" ht="15" x14ac:dyDescent="0.2">
      <c r="A60" s="1624"/>
      <c r="B60" s="1068" t="s">
        <v>132</v>
      </c>
      <c r="C60" s="1069"/>
      <c r="D60" s="1070" t="s">
        <v>133</v>
      </c>
      <c r="E60" s="1071">
        <f>E61+E62+E63+E64</f>
        <v>664926</v>
      </c>
      <c r="F60" s="1071">
        <f t="shared" ref="F60:H60" si="29">F61+F62+F63+F64</f>
        <v>7393</v>
      </c>
      <c r="G60" s="1071">
        <f t="shared" si="29"/>
        <v>672319</v>
      </c>
      <c r="H60" s="1071">
        <f t="shared" si="29"/>
        <v>333476.55</v>
      </c>
      <c r="I60" s="907">
        <f t="shared" ref="I60:I71" si="30">H60/G60</f>
        <v>0.49600940922389519</v>
      </c>
      <c r="J60" s="1071">
        <f>J61+J62+J63+J64</f>
        <v>8752.2199999999993</v>
      </c>
    </row>
    <row r="61" spans="1:10" x14ac:dyDescent="0.2">
      <c r="A61" s="1625"/>
      <c r="B61" s="3"/>
      <c r="C61" s="4" t="s">
        <v>221</v>
      </c>
      <c r="D61" s="5" t="s">
        <v>222</v>
      </c>
      <c r="E61" s="537">
        <v>505180</v>
      </c>
      <c r="F61" s="537">
        <f t="shared" ref="F61:F64" si="31">G61-E61</f>
        <v>7893</v>
      </c>
      <c r="G61" s="540">
        <v>513073</v>
      </c>
      <c r="H61" s="772">
        <v>241968.11</v>
      </c>
      <c r="I61" s="544">
        <f t="shared" si="30"/>
        <v>0.4716056194732523</v>
      </c>
      <c r="J61" s="772">
        <v>5997.78</v>
      </c>
    </row>
    <row r="62" spans="1:10" x14ac:dyDescent="0.2">
      <c r="A62" s="1625"/>
      <c r="B62" s="3"/>
      <c r="C62" s="4" t="s">
        <v>280</v>
      </c>
      <c r="D62" s="5" t="s">
        <v>281</v>
      </c>
      <c r="E62" s="537">
        <v>41320</v>
      </c>
      <c r="F62" s="537">
        <f t="shared" si="31"/>
        <v>0</v>
      </c>
      <c r="G62" s="540">
        <v>41320</v>
      </c>
      <c r="H62" s="772">
        <v>41320</v>
      </c>
      <c r="I62" s="544">
        <f t="shared" si="30"/>
        <v>1</v>
      </c>
      <c r="J62" s="772">
        <v>0</v>
      </c>
    </row>
    <row r="63" spans="1:10" x14ac:dyDescent="0.2">
      <c r="A63" s="1625"/>
      <c r="B63" s="3"/>
      <c r="C63" s="4" t="s">
        <v>223</v>
      </c>
      <c r="D63" s="5" t="s">
        <v>224</v>
      </c>
      <c r="E63" s="537">
        <v>103660</v>
      </c>
      <c r="F63" s="537">
        <f t="shared" si="31"/>
        <v>1000</v>
      </c>
      <c r="G63" s="540">
        <v>104660</v>
      </c>
      <c r="H63" s="772">
        <v>44915.12</v>
      </c>
      <c r="I63" s="544">
        <f t="shared" si="30"/>
        <v>0.42915268488438757</v>
      </c>
      <c r="J63" s="772">
        <v>2350.37</v>
      </c>
    </row>
    <row r="64" spans="1:10" x14ac:dyDescent="0.2">
      <c r="A64" s="1625"/>
      <c r="B64" s="3"/>
      <c r="C64" s="4" t="s">
        <v>225</v>
      </c>
      <c r="D64" s="5" t="s">
        <v>226</v>
      </c>
      <c r="E64" s="537">
        <v>14766</v>
      </c>
      <c r="F64" s="537">
        <f t="shared" si="31"/>
        <v>-1500</v>
      </c>
      <c r="G64" s="540">
        <v>13266</v>
      </c>
      <c r="H64" s="772">
        <v>5273.32</v>
      </c>
      <c r="I64" s="544">
        <f t="shared" si="30"/>
        <v>0.39750640735715359</v>
      </c>
      <c r="J64" s="772">
        <v>404.07</v>
      </c>
    </row>
    <row r="65" spans="1:10" ht="15" x14ac:dyDescent="0.2">
      <c r="A65" s="1624"/>
      <c r="B65" s="1068" t="s">
        <v>134</v>
      </c>
      <c r="C65" s="1069"/>
      <c r="D65" s="1070" t="s">
        <v>135</v>
      </c>
      <c r="E65" s="1071">
        <f>E66+E67+E68+E69+E70</f>
        <v>3796589</v>
      </c>
      <c r="F65" s="1071">
        <f t="shared" ref="F65:H65" si="32">F66+F67+F68+F69+F70</f>
        <v>47100.000000000175</v>
      </c>
      <c r="G65" s="1071">
        <f t="shared" si="32"/>
        <v>3843689</v>
      </c>
      <c r="H65" s="1071">
        <f t="shared" si="32"/>
        <v>1978250.33</v>
      </c>
      <c r="I65" s="907">
        <f t="shared" si="30"/>
        <v>0.51467492036946805</v>
      </c>
      <c r="J65" s="1071">
        <f>J66+J67+J68+J69+J70</f>
        <v>47666.139999999992</v>
      </c>
    </row>
    <row r="66" spans="1:10" x14ac:dyDescent="0.2">
      <c r="A66" s="1625"/>
      <c r="B66" s="3"/>
      <c r="C66" s="4" t="s">
        <v>221</v>
      </c>
      <c r="D66" s="5" t="s">
        <v>222</v>
      </c>
      <c r="E66" s="537">
        <v>2885700</v>
      </c>
      <c r="F66" s="537">
        <f t="shared" ref="F66:F70" si="33">G66-E66</f>
        <v>39097.450000000186</v>
      </c>
      <c r="G66" s="540">
        <v>2924797.45</v>
      </c>
      <c r="H66" s="772">
        <v>1469263.58</v>
      </c>
      <c r="I66" s="544">
        <f t="shared" si="30"/>
        <v>0.50234712150750815</v>
      </c>
      <c r="J66" s="772">
        <v>33037.769999999997</v>
      </c>
    </row>
    <row r="67" spans="1:10" x14ac:dyDescent="0.2">
      <c r="A67" s="1625"/>
      <c r="B67" s="3"/>
      <c r="C67" s="4" t="s">
        <v>280</v>
      </c>
      <c r="D67" s="5" t="s">
        <v>281</v>
      </c>
      <c r="E67" s="537">
        <v>220850</v>
      </c>
      <c r="F67" s="537">
        <f t="shared" si="33"/>
        <v>-8997.4500000000116</v>
      </c>
      <c r="G67" s="540">
        <v>211852.55</v>
      </c>
      <c r="H67" s="772">
        <v>211852.55</v>
      </c>
      <c r="I67" s="544">
        <f t="shared" si="30"/>
        <v>1</v>
      </c>
      <c r="J67" s="772">
        <v>0</v>
      </c>
    </row>
    <row r="68" spans="1:10" x14ac:dyDescent="0.2">
      <c r="A68" s="1625"/>
      <c r="B68" s="3"/>
      <c r="C68" s="4" t="s">
        <v>223</v>
      </c>
      <c r="D68" s="5" t="s">
        <v>224</v>
      </c>
      <c r="E68" s="537">
        <v>598260</v>
      </c>
      <c r="F68" s="537">
        <f t="shared" si="33"/>
        <v>17000</v>
      </c>
      <c r="G68" s="540">
        <v>615260</v>
      </c>
      <c r="H68" s="772">
        <v>266842.82</v>
      </c>
      <c r="I68" s="544">
        <f t="shared" si="30"/>
        <v>0.43370740825017068</v>
      </c>
      <c r="J68" s="772">
        <v>13083.06</v>
      </c>
    </row>
    <row r="69" spans="1:10" x14ac:dyDescent="0.2">
      <c r="A69" s="1625"/>
      <c r="B69" s="3"/>
      <c r="C69" s="4" t="s">
        <v>225</v>
      </c>
      <c r="D69" s="5" t="s">
        <v>226</v>
      </c>
      <c r="E69" s="537">
        <v>85279</v>
      </c>
      <c r="F69" s="537">
        <f t="shared" si="33"/>
        <v>0</v>
      </c>
      <c r="G69" s="540">
        <v>85279</v>
      </c>
      <c r="H69" s="772">
        <v>30291.38</v>
      </c>
      <c r="I69" s="544">
        <f t="shared" si="30"/>
        <v>0.35520327395959145</v>
      </c>
      <c r="J69" s="772">
        <v>1545.31</v>
      </c>
    </row>
    <row r="70" spans="1:10" x14ac:dyDescent="0.2">
      <c r="A70" s="1625"/>
      <c r="B70" s="3"/>
      <c r="C70" s="4" t="s">
        <v>234</v>
      </c>
      <c r="D70" s="5" t="s">
        <v>235</v>
      </c>
      <c r="E70" s="537">
        <v>6500</v>
      </c>
      <c r="F70" s="537">
        <f t="shared" si="33"/>
        <v>0</v>
      </c>
      <c r="G70" s="540">
        <v>6500</v>
      </c>
      <c r="H70" s="772">
        <v>0</v>
      </c>
      <c r="I70" s="544">
        <f t="shared" si="30"/>
        <v>0</v>
      </c>
      <c r="J70" s="772">
        <v>0</v>
      </c>
    </row>
    <row r="71" spans="1:10" ht="15" x14ac:dyDescent="0.2">
      <c r="A71" s="1624"/>
      <c r="B71" s="1068" t="s">
        <v>142</v>
      </c>
      <c r="C71" s="1069"/>
      <c r="D71" s="1070" t="s">
        <v>143</v>
      </c>
      <c r="E71" s="1071">
        <f>E72+E73+E74+E75</f>
        <v>473261</v>
      </c>
      <c r="F71" s="1071">
        <f t="shared" ref="F71:H71" si="34">F72+F73+F74+F75</f>
        <v>0</v>
      </c>
      <c r="G71" s="1071">
        <f t="shared" si="34"/>
        <v>473261</v>
      </c>
      <c r="H71" s="1071">
        <f t="shared" si="34"/>
        <v>209441.33</v>
      </c>
      <c r="I71" s="907">
        <f t="shared" si="30"/>
        <v>0.4425493121131891</v>
      </c>
      <c r="J71" s="1071">
        <f>J72+J73+J74+J75</f>
        <v>7547.0700000000006</v>
      </c>
    </row>
    <row r="72" spans="1:10" x14ac:dyDescent="0.2">
      <c r="A72" s="1625"/>
      <c r="B72" s="3"/>
      <c r="C72" s="4" t="s">
        <v>221</v>
      </c>
      <c r="D72" s="5" t="s">
        <v>222</v>
      </c>
      <c r="E72" s="537">
        <v>382060</v>
      </c>
      <c r="F72" s="537">
        <f t="shared" ref="F72:F75" si="35">G72-E72</f>
        <v>0</v>
      </c>
      <c r="G72" s="540">
        <v>382060</v>
      </c>
      <c r="H72" s="772">
        <v>159425.44</v>
      </c>
      <c r="I72" s="544">
        <f t="shared" ref="I72:I89" si="36">H72/G72</f>
        <v>0.41727854263728209</v>
      </c>
      <c r="J72" s="772">
        <v>5914.52</v>
      </c>
    </row>
    <row r="73" spans="1:10" x14ac:dyDescent="0.2">
      <c r="A73" s="1625"/>
      <c r="B73" s="3"/>
      <c r="C73" s="4" t="s">
        <v>280</v>
      </c>
      <c r="D73" s="5" t="s">
        <v>281</v>
      </c>
      <c r="E73" s="537">
        <v>20550</v>
      </c>
      <c r="F73" s="537">
        <f t="shared" si="35"/>
        <v>0</v>
      </c>
      <c r="G73" s="540">
        <v>20550</v>
      </c>
      <c r="H73" s="772">
        <v>20550</v>
      </c>
      <c r="I73" s="544">
        <f t="shared" si="36"/>
        <v>1</v>
      </c>
      <c r="J73" s="772">
        <v>0</v>
      </c>
    </row>
    <row r="74" spans="1:10" x14ac:dyDescent="0.2">
      <c r="A74" s="1625"/>
      <c r="B74" s="3"/>
      <c r="C74" s="4" t="s">
        <v>223</v>
      </c>
      <c r="D74" s="5" t="s">
        <v>224</v>
      </c>
      <c r="E74" s="537">
        <v>62070</v>
      </c>
      <c r="F74" s="537">
        <f t="shared" si="35"/>
        <v>0</v>
      </c>
      <c r="G74" s="540">
        <v>62070</v>
      </c>
      <c r="H74" s="772">
        <v>26809.62</v>
      </c>
      <c r="I74" s="544">
        <f t="shared" si="36"/>
        <v>0.43192556790720155</v>
      </c>
      <c r="J74" s="772">
        <v>1274.0999999999999</v>
      </c>
    </row>
    <row r="75" spans="1:10" x14ac:dyDescent="0.2">
      <c r="A75" s="1625"/>
      <c r="B75" s="3"/>
      <c r="C75" s="4" t="s">
        <v>225</v>
      </c>
      <c r="D75" s="5" t="s">
        <v>226</v>
      </c>
      <c r="E75" s="537">
        <v>8581</v>
      </c>
      <c r="F75" s="537">
        <f t="shared" si="35"/>
        <v>0</v>
      </c>
      <c r="G75" s="540">
        <v>8581</v>
      </c>
      <c r="H75" s="772">
        <v>2656.27</v>
      </c>
      <c r="I75" s="544">
        <f t="shared" si="36"/>
        <v>0.30955249970865867</v>
      </c>
      <c r="J75" s="772">
        <v>358.45</v>
      </c>
    </row>
    <row r="76" spans="1:10" ht="45" x14ac:dyDescent="0.2">
      <c r="A76" s="1624"/>
      <c r="B76" s="1068" t="s">
        <v>356</v>
      </c>
      <c r="C76" s="1069"/>
      <c r="D76" s="1070" t="s">
        <v>357</v>
      </c>
      <c r="E76" s="1071">
        <f>E77+E78+E79+E80</f>
        <v>261587</v>
      </c>
      <c r="F76" s="1071">
        <f t="shared" ref="F76:H76" si="37">F77+F78+F79+F80</f>
        <v>-59229</v>
      </c>
      <c r="G76" s="1071">
        <f t="shared" si="37"/>
        <v>202358</v>
      </c>
      <c r="H76" s="1071">
        <f t="shared" si="37"/>
        <v>137936.31999999998</v>
      </c>
      <c r="I76" s="907">
        <f t="shared" si="36"/>
        <v>0.68164500538649309</v>
      </c>
      <c r="J76" s="1071">
        <f>J77+J78+J79+J80</f>
        <v>997.55000000000007</v>
      </c>
    </row>
    <row r="77" spans="1:10" x14ac:dyDescent="0.2">
      <c r="A77" s="1625"/>
      <c r="B77" s="3"/>
      <c r="C77" s="4" t="s">
        <v>221</v>
      </c>
      <c r="D77" s="5" t="s">
        <v>222</v>
      </c>
      <c r="E77" s="537">
        <v>197890</v>
      </c>
      <c r="F77" s="537">
        <f t="shared" ref="F77:F80" si="38">G77-E77</f>
        <v>-42710</v>
      </c>
      <c r="G77" s="540">
        <v>155180</v>
      </c>
      <c r="H77" s="772">
        <v>103646.95</v>
      </c>
      <c r="I77" s="544">
        <f t="shared" si="36"/>
        <v>0.66791435752029904</v>
      </c>
      <c r="J77" s="772">
        <v>940</v>
      </c>
    </row>
    <row r="78" spans="1:10" x14ac:dyDescent="0.2">
      <c r="A78" s="1625"/>
      <c r="B78" s="3"/>
      <c r="C78" s="4" t="s">
        <v>280</v>
      </c>
      <c r="D78" s="5" t="s">
        <v>281</v>
      </c>
      <c r="E78" s="537">
        <v>13740</v>
      </c>
      <c r="F78" s="537">
        <f t="shared" si="38"/>
        <v>0</v>
      </c>
      <c r="G78" s="540">
        <v>13740</v>
      </c>
      <c r="H78" s="772">
        <v>13740</v>
      </c>
      <c r="I78" s="544">
        <f t="shared" si="36"/>
        <v>1</v>
      </c>
      <c r="J78" s="772">
        <v>0</v>
      </c>
    </row>
    <row r="79" spans="1:10" x14ac:dyDescent="0.2">
      <c r="A79" s="1625"/>
      <c r="B79" s="3"/>
      <c r="C79" s="4" t="s">
        <v>223</v>
      </c>
      <c r="D79" s="5" t="s">
        <v>224</v>
      </c>
      <c r="E79" s="537">
        <v>39846</v>
      </c>
      <c r="F79" s="537">
        <f t="shared" si="38"/>
        <v>-11219</v>
      </c>
      <c r="G79" s="540">
        <v>28627</v>
      </c>
      <c r="H79" s="772">
        <v>17988.97</v>
      </c>
      <c r="I79" s="544">
        <f t="shared" si="36"/>
        <v>0.62839172808886723</v>
      </c>
      <c r="J79" s="772">
        <v>50.34</v>
      </c>
    </row>
    <row r="80" spans="1:10" x14ac:dyDescent="0.2">
      <c r="A80" s="1625"/>
      <c r="B80" s="3"/>
      <c r="C80" s="4" t="s">
        <v>225</v>
      </c>
      <c r="D80" s="5" t="s">
        <v>226</v>
      </c>
      <c r="E80" s="537">
        <v>10111</v>
      </c>
      <c r="F80" s="537">
        <f t="shared" si="38"/>
        <v>-5300</v>
      </c>
      <c r="G80" s="540">
        <v>4811</v>
      </c>
      <c r="H80" s="772">
        <v>2560.4</v>
      </c>
      <c r="I80" s="544">
        <f t="shared" si="36"/>
        <v>0.53219704843067972</v>
      </c>
      <c r="J80" s="772">
        <v>7.21</v>
      </c>
    </row>
    <row r="81" spans="1:10" ht="33.75" x14ac:dyDescent="0.2">
      <c r="A81" s="1624"/>
      <c r="B81" s="1068" t="s">
        <v>358</v>
      </c>
      <c r="C81" s="1069"/>
      <c r="D81" s="1070" t="s">
        <v>359</v>
      </c>
      <c r="E81" s="1071">
        <f>E82+E83+E84+E85</f>
        <v>993769</v>
      </c>
      <c r="F81" s="1071">
        <f t="shared" ref="F81:H81" si="39">F82+F83+F84+F85</f>
        <v>-88637</v>
      </c>
      <c r="G81" s="1071">
        <f t="shared" si="39"/>
        <v>905132</v>
      </c>
      <c r="H81" s="1071">
        <f t="shared" si="39"/>
        <v>535131.14</v>
      </c>
      <c r="I81" s="907">
        <f t="shared" si="36"/>
        <v>0.59121889403976435</v>
      </c>
      <c r="J81" s="1071">
        <f>J82+J83+J84+J85</f>
        <v>36855.790000000008</v>
      </c>
    </row>
    <row r="82" spans="1:10" x14ac:dyDescent="0.2">
      <c r="A82" s="1625"/>
      <c r="B82" s="3"/>
      <c r="C82" s="4" t="s">
        <v>221</v>
      </c>
      <c r="D82" s="5" t="s">
        <v>222</v>
      </c>
      <c r="E82" s="537">
        <v>785280</v>
      </c>
      <c r="F82" s="537">
        <f t="shared" ref="F82:F85" si="40">G82-E82</f>
        <v>-80190</v>
      </c>
      <c r="G82" s="540">
        <v>705090</v>
      </c>
      <c r="H82" s="772">
        <v>413957.17</v>
      </c>
      <c r="I82" s="544">
        <f t="shared" si="36"/>
        <v>0.58709834205562406</v>
      </c>
      <c r="J82" s="772">
        <v>23305.29</v>
      </c>
    </row>
    <row r="83" spans="1:10" x14ac:dyDescent="0.2">
      <c r="A83" s="1625"/>
      <c r="B83" s="3"/>
      <c r="C83" s="4" t="s">
        <v>280</v>
      </c>
      <c r="D83" s="5" t="s">
        <v>281</v>
      </c>
      <c r="E83" s="537">
        <v>47180</v>
      </c>
      <c r="F83" s="537">
        <f t="shared" si="40"/>
        <v>-1020</v>
      </c>
      <c r="G83" s="540">
        <v>46160</v>
      </c>
      <c r="H83" s="772">
        <v>46160</v>
      </c>
      <c r="I83" s="544">
        <f t="shared" si="36"/>
        <v>1</v>
      </c>
      <c r="J83" s="772">
        <v>0</v>
      </c>
    </row>
    <row r="84" spans="1:10" x14ac:dyDescent="0.2">
      <c r="A84" s="1625"/>
      <c r="B84" s="3"/>
      <c r="C84" s="4" t="s">
        <v>223</v>
      </c>
      <c r="D84" s="5" t="s">
        <v>224</v>
      </c>
      <c r="E84" s="537">
        <v>141167</v>
      </c>
      <c r="F84" s="537">
        <f t="shared" si="40"/>
        <v>-5127</v>
      </c>
      <c r="G84" s="540">
        <v>136040</v>
      </c>
      <c r="H84" s="772">
        <v>67846.039999999994</v>
      </c>
      <c r="I84" s="544">
        <f t="shared" si="36"/>
        <v>0.49872125845339599</v>
      </c>
      <c r="J84" s="772">
        <v>12460.7</v>
      </c>
    </row>
    <row r="85" spans="1:10" x14ac:dyDescent="0.2">
      <c r="A85" s="1625"/>
      <c r="B85" s="3"/>
      <c r="C85" s="4" t="s">
        <v>225</v>
      </c>
      <c r="D85" s="5" t="s">
        <v>226</v>
      </c>
      <c r="E85" s="537">
        <v>20142</v>
      </c>
      <c r="F85" s="537">
        <f t="shared" si="40"/>
        <v>-2300</v>
      </c>
      <c r="G85" s="540">
        <v>17842</v>
      </c>
      <c r="H85" s="772">
        <v>7167.93</v>
      </c>
      <c r="I85" s="544">
        <f t="shared" si="36"/>
        <v>0.40174475955610361</v>
      </c>
      <c r="J85" s="772">
        <v>1089.8</v>
      </c>
    </row>
    <row r="86" spans="1:10" ht="15" x14ac:dyDescent="0.2">
      <c r="A86" s="1624"/>
      <c r="B86" s="1068" t="s">
        <v>148</v>
      </c>
      <c r="C86" s="1069"/>
      <c r="D86" s="1070" t="s">
        <v>12</v>
      </c>
      <c r="E86" s="1071">
        <f>E87+E88+E89</f>
        <v>6850</v>
      </c>
      <c r="F86" s="1071">
        <f t="shared" ref="F86:H86" si="41">F87+F88+F89</f>
        <v>0</v>
      </c>
      <c r="G86" s="1071">
        <f t="shared" si="41"/>
        <v>6850</v>
      </c>
      <c r="H86" s="1071">
        <f t="shared" si="41"/>
        <v>0</v>
      </c>
      <c r="I86" s="907">
        <f t="shared" si="36"/>
        <v>0</v>
      </c>
      <c r="J86" s="1071">
        <f>J87+J88+J89</f>
        <v>0</v>
      </c>
    </row>
    <row r="87" spans="1:10" x14ac:dyDescent="0.2">
      <c r="A87" s="1625"/>
      <c r="B87" s="3"/>
      <c r="C87" s="4" t="s">
        <v>223</v>
      </c>
      <c r="D87" s="5" t="s">
        <v>224</v>
      </c>
      <c r="E87" s="537">
        <v>990</v>
      </c>
      <c r="F87" s="537">
        <f t="shared" ref="F87:F89" si="42">G87-E87</f>
        <v>0</v>
      </c>
      <c r="G87" s="540">
        <v>990</v>
      </c>
      <c r="H87" s="772">
        <v>0</v>
      </c>
      <c r="I87" s="544">
        <f t="shared" si="36"/>
        <v>0</v>
      </c>
      <c r="J87" s="772">
        <v>0</v>
      </c>
    </row>
    <row r="88" spans="1:10" x14ac:dyDescent="0.2">
      <c r="A88" s="1625"/>
      <c r="B88" s="3"/>
      <c r="C88" s="4" t="s">
        <v>225</v>
      </c>
      <c r="D88" s="5" t="s">
        <v>226</v>
      </c>
      <c r="E88" s="537">
        <v>140</v>
      </c>
      <c r="F88" s="537">
        <f t="shared" si="42"/>
        <v>0</v>
      </c>
      <c r="G88" s="540" t="s">
        <v>362</v>
      </c>
      <c r="H88" s="772">
        <v>0</v>
      </c>
      <c r="I88" s="544">
        <f t="shared" si="36"/>
        <v>0</v>
      </c>
      <c r="J88" s="772">
        <v>0</v>
      </c>
    </row>
    <row r="89" spans="1:10" x14ac:dyDescent="0.2">
      <c r="A89" s="1625"/>
      <c r="B89" s="3"/>
      <c r="C89" s="4" t="s">
        <v>234</v>
      </c>
      <c r="D89" s="5" t="s">
        <v>235</v>
      </c>
      <c r="E89" s="537" t="s">
        <v>363</v>
      </c>
      <c r="F89" s="537">
        <f t="shared" si="42"/>
        <v>0</v>
      </c>
      <c r="G89" s="540" t="s">
        <v>363</v>
      </c>
      <c r="H89" s="772">
        <v>0</v>
      </c>
      <c r="I89" s="544">
        <f t="shared" si="36"/>
        <v>0</v>
      </c>
      <c r="J89" s="772">
        <v>0</v>
      </c>
    </row>
    <row r="90" spans="1:10" x14ac:dyDescent="0.2">
      <c r="A90" s="1623" t="s">
        <v>366</v>
      </c>
      <c r="B90" s="1073"/>
      <c r="C90" s="1073"/>
      <c r="D90" s="1074" t="s">
        <v>367</v>
      </c>
      <c r="E90" s="1075">
        <f>E91+E93+E97</f>
        <v>133440</v>
      </c>
      <c r="F90" s="1075">
        <f t="shared" ref="F90:H90" si="43">F91+F93+F97</f>
        <v>10000</v>
      </c>
      <c r="G90" s="1075">
        <f t="shared" si="43"/>
        <v>143440</v>
      </c>
      <c r="H90" s="1075">
        <f t="shared" si="43"/>
        <v>46843.990000000005</v>
      </c>
      <c r="I90" s="933">
        <f t="shared" ref="I90:I111" si="44">H90/G90</f>
        <v>0.32657550195203572</v>
      </c>
      <c r="J90" s="1075">
        <f>J91+J93+J97</f>
        <v>3308.7799999999997</v>
      </c>
    </row>
    <row r="91" spans="1:10" ht="15" x14ac:dyDescent="0.2">
      <c r="A91" s="1624"/>
      <c r="B91" s="1068" t="s">
        <v>372</v>
      </c>
      <c r="C91" s="1069"/>
      <c r="D91" s="1070" t="s">
        <v>373</v>
      </c>
      <c r="E91" s="1071">
        <f>E92</f>
        <v>1120</v>
      </c>
      <c r="F91" s="1071">
        <f t="shared" ref="F91:H91" si="45">F92</f>
        <v>0</v>
      </c>
      <c r="G91" s="1071">
        <f t="shared" si="45"/>
        <v>1120</v>
      </c>
      <c r="H91" s="1071">
        <f t="shared" si="45"/>
        <v>0</v>
      </c>
      <c r="I91" s="907">
        <f t="shared" si="44"/>
        <v>0</v>
      </c>
      <c r="J91" s="1071">
        <f>J92</f>
        <v>0</v>
      </c>
    </row>
    <row r="92" spans="1:10" x14ac:dyDescent="0.2">
      <c r="A92" s="1625"/>
      <c r="B92" s="3"/>
      <c r="C92" s="4" t="s">
        <v>234</v>
      </c>
      <c r="D92" s="5" t="s">
        <v>235</v>
      </c>
      <c r="E92" s="537">
        <v>1120</v>
      </c>
      <c r="F92" s="537">
        <f>G92-E92</f>
        <v>0</v>
      </c>
      <c r="G92" s="540">
        <v>1120</v>
      </c>
      <c r="H92" s="772">
        <v>0</v>
      </c>
      <c r="I92" s="544">
        <f t="shared" si="44"/>
        <v>0</v>
      </c>
      <c r="J92" s="772">
        <v>0</v>
      </c>
    </row>
    <row r="93" spans="1:10" ht="15" x14ac:dyDescent="0.2">
      <c r="A93" s="1624"/>
      <c r="B93" s="1068" t="s">
        <v>374</v>
      </c>
      <c r="C93" s="1069"/>
      <c r="D93" s="1070" t="s">
        <v>375</v>
      </c>
      <c r="E93" s="1071">
        <f>E94+E95+E96</f>
        <v>132320</v>
      </c>
      <c r="F93" s="1071">
        <f>F94+F95+F96</f>
        <v>5000</v>
      </c>
      <c r="G93" s="1071">
        <f>G94+G95+G96</f>
        <v>137320</v>
      </c>
      <c r="H93" s="1071">
        <f>H94+H95+H96</f>
        <v>43911.740000000005</v>
      </c>
      <c r="I93" s="907">
        <f>H93/G93</f>
        <v>0.31977672589571809</v>
      </c>
      <c r="J93" s="1071">
        <f>J94+J95+J96</f>
        <v>1285.76</v>
      </c>
    </row>
    <row r="94" spans="1:10" x14ac:dyDescent="0.2">
      <c r="A94" s="1625"/>
      <c r="B94" s="3"/>
      <c r="C94" s="4" t="s">
        <v>223</v>
      </c>
      <c r="D94" s="5" t="s">
        <v>224</v>
      </c>
      <c r="E94" s="537">
        <v>2000</v>
      </c>
      <c r="F94" s="537">
        <f t="shared" ref="F94:F95" si="46">G94-E94</f>
        <v>3000</v>
      </c>
      <c r="G94" s="540">
        <v>5000</v>
      </c>
      <c r="H94" s="772">
        <v>1529.6</v>
      </c>
      <c r="I94" s="544">
        <f t="shared" si="44"/>
        <v>0.30591999999999997</v>
      </c>
      <c r="J94" s="772">
        <v>102.6</v>
      </c>
    </row>
    <row r="95" spans="1:10" x14ac:dyDescent="0.2">
      <c r="A95" s="1625"/>
      <c r="B95" s="3"/>
      <c r="C95" s="4" t="s">
        <v>225</v>
      </c>
      <c r="D95" s="5" t="s">
        <v>226</v>
      </c>
      <c r="E95" s="537">
        <v>300</v>
      </c>
      <c r="F95" s="537">
        <f t="shared" si="46"/>
        <v>500</v>
      </c>
      <c r="G95" s="540">
        <v>800</v>
      </c>
      <c r="H95" s="772">
        <v>148.22999999999999</v>
      </c>
      <c r="I95" s="544">
        <f t="shared" si="44"/>
        <v>0.18528749999999999</v>
      </c>
      <c r="J95" s="772">
        <v>14.7</v>
      </c>
    </row>
    <row r="96" spans="1:10" x14ac:dyDescent="0.2">
      <c r="A96" s="1625"/>
      <c r="B96" s="1676"/>
      <c r="C96" s="1520" t="s">
        <v>234</v>
      </c>
      <c r="D96" s="1521" t="s">
        <v>235</v>
      </c>
      <c r="E96" s="1522">
        <v>130020</v>
      </c>
      <c r="F96" s="1522">
        <f>G96-E96</f>
        <v>1500</v>
      </c>
      <c r="G96" s="1523">
        <v>131520</v>
      </c>
      <c r="H96" s="1524">
        <v>42233.91</v>
      </c>
      <c r="I96" s="1525">
        <f t="shared" si="44"/>
        <v>0.32112157846715333</v>
      </c>
      <c r="J96" s="1524">
        <v>1168.46</v>
      </c>
    </row>
    <row r="97" spans="1:10" x14ac:dyDescent="0.2">
      <c r="A97" s="1675"/>
      <c r="B97" s="900" t="s">
        <v>377</v>
      </c>
      <c r="C97" s="900"/>
      <c r="D97" s="958" t="s">
        <v>12</v>
      </c>
      <c r="E97" s="890">
        <f>SUM(E98:E100)</f>
        <v>0</v>
      </c>
      <c r="F97" s="890">
        <f t="shared" ref="F97:H97" si="47">SUM(F98:F100)</f>
        <v>4999.9999999999991</v>
      </c>
      <c r="G97" s="890">
        <f t="shared" si="47"/>
        <v>4999.9999999999991</v>
      </c>
      <c r="H97" s="890">
        <f t="shared" si="47"/>
        <v>2932.25</v>
      </c>
      <c r="I97" s="907">
        <f>H97/G97</f>
        <v>0.58645000000000014</v>
      </c>
      <c r="J97" s="897">
        <f>SUM(J98:J100)</f>
        <v>2023.02</v>
      </c>
    </row>
    <row r="98" spans="1:10" x14ac:dyDescent="0.2">
      <c r="A98" s="1625"/>
      <c r="B98" s="1676"/>
      <c r="C98" s="1018" t="s">
        <v>221</v>
      </c>
      <c r="D98" s="1019" t="s">
        <v>222</v>
      </c>
      <c r="E98" s="1020">
        <v>0</v>
      </c>
      <c r="F98" s="1020">
        <f t="shared" ref="F98:F100" si="48">G98-E98</f>
        <v>4178.16</v>
      </c>
      <c r="G98" s="1021">
        <v>4178.16</v>
      </c>
      <c r="H98" s="1677">
        <v>2932.25</v>
      </c>
      <c r="I98" s="1678">
        <f t="shared" ref="I98:I100" si="49">H98/G98</f>
        <v>0.70180414345070563</v>
      </c>
      <c r="J98" s="1677">
        <v>1229.83</v>
      </c>
    </row>
    <row r="99" spans="1:10" x14ac:dyDescent="0.2">
      <c r="A99" s="1625"/>
      <c r="B99" s="1674"/>
      <c r="C99" s="873" t="s">
        <v>223</v>
      </c>
      <c r="D99" s="874" t="s">
        <v>224</v>
      </c>
      <c r="E99" s="875">
        <v>0</v>
      </c>
      <c r="F99" s="875">
        <f t="shared" si="48"/>
        <v>719.48</v>
      </c>
      <c r="G99" s="876">
        <v>719.48</v>
      </c>
      <c r="H99" s="877">
        <v>0</v>
      </c>
      <c r="I99" s="879">
        <f t="shared" si="49"/>
        <v>0</v>
      </c>
      <c r="J99" s="877">
        <v>716.69</v>
      </c>
    </row>
    <row r="100" spans="1:10" x14ac:dyDescent="0.2">
      <c r="A100" s="1625"/>
      <c r="B100" s="1674"/>
      <c r="C100" s="873" t="s">
        <v>225</v>
      </c>
      <c r="D100" s="874" t="s">
        <v>226</v>
      </c>
      <c r="E100" s="875">
        <v>0</v>
      </c>
      <c r="F100" s="875">
        <f t="shared" si="48"/>
        <v>102.36</v>
      </c>
      <c r="G100" s="876">
        <v>102.36</v>
      </c>
      <c r="H100" s="877">
        <v>0</v>
      </c>
      <c r="I100" s="879">
        <f t="shared" si="49"/>
        <v>0</v>
      </c>
      <c r="J100" s="877">
        <v>76.5</v>
      </c>
    </row>
    <row r="101" spans="1:10" x14ac:dyDescent="0.2">
      <c r="A101" s="1623" t="s">
        <v>151</v>
      </c>
      <c r="B101" s="1073"/>
      <c r="C101" s="1073"/>
      <c r="D101" s="1074" t="s">
        <v>152</v>
      </c>
      <c r="E101" s="1075">
        <f>+E102+E108</f>
        <v>1779071</v>
      </c>
      <c r="F101" s="1075">
        <f t="shared" ref="F101:H101" si="50">+F102+F108</f>
        <v>0</v>
      </c>
      <c r="G101" s="1075">
        <f t="shared" si="50"/>
        <v>1779071</v>
      </c>
      <c r="H101" s="1075">
        <f t="shared" si="50"/>
        <v>910911.15</v>
      </c>
      <c r="I101" s="933">
        <f t="shared" si="44"/>
        <v>0.51201506291766885</v>
      </c>
      <c r="J101" s="1075">
        <f>J102+J108</f>
        <v>33446.870000000003</v>
      </c>
    </row>
    <row r="102" spans="1:10" ht="15" x14ac:dyDescent="0.2">
      <c r="A102" s="1624"/>
      <c r="B102" s="1068" t="s">
        <v>153</v>
      </c>
      <c r="C102" s="1069"/>
      <c r="D102" s="1070" t="s">
        <v>154</v>
      </c>
      <c r="E102" s="1071">
        <f>E103+E105+E106+E107+E104</f>
        <v>450720</v>
      </c>
      <c r="F102" s="1071">
        <f>F103+F105+F106+F107</f>
        <v>0</v>
      </c>
      <c r="G102" s="1071">
        <f>G103+G105+G106+G107+G104</f>
        <v>450720</v>
      </c>
      <c r="H102" s="1071">
        <f>H103+H105+H106+H107+H104</f>
        <v>198798.88</v>
      </c>
      <c r="I102" s="907">
        <f t="shared" si="44"/>
        <v>0.44106957756478526</v>
      </c>
      <c r="J102" s="1071">
        <f>J103+J105+J106+J107</f>
        <v>1522</v>
      </c>
    </row>
    <row r="103" spans="1:10" x14ac:dyDescent="0.2">
      <c r="A103" s="1625"/>
      <c r="B103" s="3"/>
      <c r="C103" s="4" t="s">
        <v>221</v>
      </c>
      <c r="D103" s="5" t="s">
        <v>222</v>
      </c>
      <c r="E103" s="537">
        <v>350660</v>
      </c>
      <c r="F103" s="537">
        <f>G103-E103</f>
        <v>0</v>
      </c>
      <c r="G103" s="540">
        <v>350660</v>
      </c>
      <c r="H103" s="772">
        <v>152432.95999999999</v>
      </c>
      <c r="I103" s="544">
        <f t="shared" si="44"/>
        <v>0.43470301716762672</v>
      </c>
      <c r="J103" s="772">
        <v>1517</v>
      </c>
    </row>
    <row r="104" spans="1:10" x14ac:dyDescent="0.2">
      <c r="A104" s="1625"/>
      <c r="B104" s="1515"/>
      <c r="C104" s="4" t="s">
        <v>280</v>
      </c>
      <c r="D104" s="5" t="s">
        <v>281</v>
      </c>
      <c r="E104" s="537">
        <v>20000</v>
      </c>
      <c r="F104" s="537">
        <f>G104-E104</f>
        <v>0</v>
      </c>
      <c r="G104" s="540">
        <v>20000</v>
      </c>
      <c r="H104" s="772">
        <v>17462.73</v>
      </c>
      <c r="I104" s="544">
        <f t="shared" si="44"/>
        <v>0.87313649999999998</v>
      </c>
      <c r="J104" s="772">
        <v>0</v>
      </c>
    </row>
    <row r="105" spans="1:10" x14ac:dyDescent="0.2">
      <c r="A105" s="1625"/>
      <c r="B105" s="3"/>
      <c r="C105" s="4" t="s">
        <v>223</v>
      </c>
      <c r="D105" s="5" t="s">
        <v>224</v>
      </c>
      <c r="E105" s="537">
        <v>64060</v>
      </c>
      <c r="F105" s="537">
        <f t="shared" ref="F105:F107" si="51">G105-E105</f>
        <v>0</v>
      </c>
      <c r="G105" s="540">
        <v>64060</v>
      </c>
      <c r="H105" s="772">
        <v>23725.34</v>
      </c>
      <c r="I105" s="544">
        <f t="shared" si="44"/>
        <v>0.37036122385263814</v>
      </c>
      <c r="J105" s="772">
        <v>0</v>
      </c>
    </row>
    <row r="106" spans="1:10" x14ac:dyDescent="0.2">
      <c r="A106" s="1625"/>
      <c r="B106" s="3"/>
      <c r="C106" s="4" t="s">
        <v>225</v>
      </c>
      <c r="D106" s="5" t="s">
        <v>226</v>
      </c>
      <c r="E106" s="537">
        <v>9000</v>
      </c>
      <c r="F106" s="537">
        <f t="shared" si="51"/>
        <v>0</v>
      </c>
      <c r="G106" s="540">
        <v>9000</v>
      </c>
      <c r="H106" s="772">
        <v>2393.71</v>
      </c>
      <c r="I106" s="544">
        <f t="shared" si="44"/>
        <v>0.2659677777777778</v>
      </c>
      <c r="J106" s="772">
        <v>0</v>
      </c>
    </row>
    <row r="107" spans="1:10" x14ac:dyDescent="0.2">
      <c r="A107" s="1625"/>
      <c r="B107" s="3"/>
      <c r="C107" s="4" t="s">
        <v>234</v>
      </c>
      <c r="D107" s="5" t="s">
        <v>235</v>
      </c>
      <c r="E107" s="537">
        <v>7000</v>
      </c>
      <c r="F107" s="537">
        <f t="shared" si="51"/>
        <v>0</v>
      </c>
      <c r="G107" s="540">
        <v>7000</v>
      </c>
      <c r="H107" s="772">
        <v>2784.14</v>
      </c>
      <c r="I107" s="544">
        <f t="shared" si="44"/>
        <v>0.39773428571428571</v>
      </c>
      <c r="J107" s="772">
        <v>5</v>
      </c>
    </row>
    <row r="108" spans="1:10" ht="15" x14ac:dyDescent="0.2">
      <c r="A108" s="1624"/>
      <c r="B108" s="1068" t="s">
        <v>165</v>
      </c>
      <c r="C108" s="1069"/>
      <c r="D108" s="1070" t="s">
        <v>166</v>
      </c>
      <c r="E108" s="1071">
        <f>E109+E110+E111+E112+E113</f>
        <v>1328351</v>
      </c>
      <c r="F108" s="1071">
        <f>F109+F110+F111+F112+F113</f>
        <v>0</v>
      </c>
      <c r="G108" s="1071">
        <f>G109+G110+G111+G112+G113</f>
        <v>1328351</v>
      </c>
      <c r="H108" s="1071">
        <f t="shared" ref="H108" si="52">H109+H110+H111+H112+H113</f>
        <v>712112.27</v>
      </c>
      <c r="I108" s="907">
        <f t="shared" si="44"/>
        <v>0.53608742719356561</v>
      </c>
      <c r="J108" s="1071">
        <f>J109+J110+J111+J112+J113</f>
        <v>31924.870000000003</v>
      </c>
    </row>
    <row r="109" spans="1:10" x14ac:dyDescent="0.2">
      <c r="A109" s="1625"/>
      <c r="B109" s="3"/>
      <c r="C109" s="4" t="s">
        <v>221</v>
      </c>
      <c r="D109" s="5" t="s">
        <v>222</v>
      </c>
      <c r="E109" s="537">
        <v>1025000</v>
      </c>
      <c r="F109" s="537">
        <f t="shared" ref="F109:F113" si="53">G109-E109</f>
        <v>-7000</v>
      </c>
      <c r="G109" s="540">
        <v>1018000</v>
      </c>
      <c r="H109" s="772">
        <v>530989.41</v>
      </c>
      <c r="I109" s="544">
        <f t="shared" si="44"/>
        <v>0.52160059921414537</v>
      </c>
      <c r="J109" s="772">
        <v>25611.65</v>
      </c>
    </row>
    <row r="110" spans="1:10" x14ac:dyDescent="0.2">
      <c r="A110" s="1625"/>
      <c r="B110" s="3"/>
      <c r="C110" s="4" t="s">
        <v>280</v>
      </c>
      <c r="D110" s="5" t="s">
        <v>281</v>
      </c>
      <c r="E110" s="537">
        <v>68560</v>
      </c>
      <c r="F110" s="537">
        <f t="shared" si="53"/>
        <v>0</v>
      </c>
      <c r="G110" s="540">
        <v>68560</v>
      </c>
      <c r="H110" s="772">
        <v>66851.520000000004</v>
      </c>
      <c r="I110" s="544">
        <f t="shared" si="44"/>
        <v>0.97508051341890323</v>
      </c>
      <c r="J110" s="772">
        <v>0</v>
      </c>
    </row>
    <row r="111" spans="1:10" x14ac:dyDescent="0.2">
      <c r="A111" s="1625"/>
      <c r="B111" s="3"/>
      <c r="C111" s="4" t="s">
        <v>223</v>
      </c>
      <c r="D111" s="5" t="s">
        <v>224</v>
      </c>
      <c r="E111" s="537">
        <v>202660</v>
      </c>
      <c r="F111" s="537">
        <f t="shared" si="53"/>
        <v>0</v>
      </c>
      <c r="G111" s="540">
        <v>202660</v>
      </c>
      <c r="H111" s="772">
        <v>95243.9</v>
      </c>
      <c r="I111" s="544">
        <f t="shared" si="44"/>
        <v>0.46996891345110031</v>
      </c>
      <c r="J111" s="772">
        <v>4761</v>
      </c>
    </row>
    <row r="112" spans="1:10" x14ac:dyDescent="0.2">
      <c r="A112" s="1625"/>
      <c r="B112" s="3"/>
      <c r="C112" s="4" t="s">
        <v>225</v>
      </c>
      <c r="D112" s="5" t="s">
        <v>226</v>
      </c>
      <c r="E112" s="537">
        <v>27131</v>
      </c>
      <c r="F112" s="537">
        <f t="shared" si="53"/>
        <v>0</v>
      </c>
      <c r="G112" s="540">
        <v>27131</v>
      </c>
      <c r="H112" s="772">
        <v>9032.94</v>
      </c>
      <c r="I112" s="544">
        <f t="shared" ref="I112:I119" si="54">H112/G112</f>
        <v>0.3329379676384947</v>
      </c>
      <c r="J112" s="772">
        <v>1552.22</v>
      </c>
    </row>
    <row r="113" spans="1:10" x14ac:dyDescent="0.2">
      <c r="A113" s="1625"/>
      <c r="B113" s="3"/>
      <c r="C113" s="4" t="s">
        <v>234</v>
      </c>
      <c r="D113" s="5" t="s">
        <v>235</v>
      </c>
      <c r="E113" s="537">
        <v>5000</v>
      </c>
      <c r="F113" s="537">
        <f t="shared" si="53"/>
        <v>7000</v>
      </c>
      <c r="G113" s="540">
        <v>12000</v>
      </c>
      <c r="H113" s="772">
        <v>9994.5</v>
      </c>
      <c r="I113" s="544">
        <f t="shared" si="54"/>
        <v>0.83287500000000003</v>
      </c>
      <c r="J113" s="772">
        <v>0</v>
      </c>
    </row>
    <row r="114" spans="1:10" x14ac:dyDescent="0.2">
      <c r="A114" s="1623" t="s">
        <v>177</v>
      </c>
      <c r="B114" s="1073"/>
      <c r="C114" s="1073"/>
      <c r="D114" s="1074" t="s">
        <v>178</v>
      </c>
      <c r="E114" s="1075">
        <f>E115</f>
        <v>974648</v>
      </c>
      <c r="F114" s="1075">
        <f t="shared" ref="F114:H114" si="55">F115</f>
        <v>74334</v>
      </c>
      <c r="G114" s="1075">
        <f t="shared" si="55"/>
        <v>1048982</v>
      </c>
      <c r="H114" s="1075">
        <f t="shared" si="55"/>
        <v>552446.56000000006</v>
      </c>
      <c r="I114" s="933">
        <f t="shared" si="54"/>
        <v>0.52665018084199733</v>
      </c>
      <c r="J114" s="1075">
        <f>J115</f>
        <v>27363.919999999998</v>
      </c>
    </row>
    <row r="115" spans="1:10" ht="15" x14ac:dyDescent="0.2">
      <c r="A115" s="1624"/>
      <c r="B115" s="1068" t="s">
        <v>391</v>
      </c>
      <c r="C115" s="1069"/>
      <c r="D115" s="1070" t="s">
        <v>392</v>
      </c>
      <c r="E115" s="1071">
        <f>E116+E117+E118+E119</f>
        <v>974648</v>
      </c>
      <c r="F115" s="1071">
        <f t="shared" ref="F115:H115" si="56">F116+F117+F118+F119</f>
        <v>74334</v>
      </c>
      <c r="G115" s="1071">
        <f t="shared" si="56"/>
        <v>1048982</v>
      </c>
      <c r="H115" s="1071">
        <f t="shared" si="56"/>
        <v>552446.56000000006</v>
      </c>
      <c r="I115" s="907">
        <f t="shared" si="54"/>
        <v>0.52665018084199733</v>
      </c>
      <c r="J115" s="1071">
        <f>J116+J117+J118+J119</f>
        <v>27363.919999999998</v>
      </c>
    </row>
    <row r="116" spans="1:10" x14ac:dyDescent="0.2">
      <c r="A116" s="1625"/>
      <c r="B116" s="3"/>
      <c r="C116" s="4" t="s">
        <v>221</v>
      </c>
      <c r="D116" s="5" t="s">
        <v>222</v>
      </c>
      <c r="E116" s="537">
        <v>744700</v>
      </c>
      <c r="F116" s="537">
        <f t="shared" ref="F116:F119" si="57">G116-E116</f>
        <v>57423</v>
      </c>
      <c r="G116" s="540">
        <v>802123</v>
      </c>
      <c r="H116" s="772">
        <v>410415.06</v>
      </c>
      <c r="I116" s="544">
        <f t="shared" si="54"/>
        <v>0.51166100460901887</v>
      </c>
      <c r="J116" s="772">
        <v>17124.84</v>
      </c>
    </row>
    <row r="117" spans="1:10" x14ac:dyDescent="0.2">
      <c r="A117" s="1625"/>
      <c r="B117" s="3"/>
      <c r="C117" s="4" t="s">
        <v>280</v>
      </c>
      <c r="D117" s="5" t="s">
        <v>281</v>
      </c>
      <c r="E117" s="537">
        <v>59930</v>
      </c>
      <c r="F117" s="537">
        <f t="shared" si="57"/>
        <v>0</v>
      </c>
      <c r="G117" s="540">
        <v>59930</v>
      </c>
      <c r="H117" s="772">
        <v>59930</v>
      </c>
      <c r="I117" s="544">
        <f t="shared" si="54"/>
        <v>1</v>
      </c>
      <c r="J117" s="772">
        <v>0</v>
      </c>
    </row>
    <row r="118" spans="1:10" x14ac:dyDescent="0.2">
      <c r="A118" s="1625"/>
      <c r="B118" s="3"/>
      <c r="C118" s="4" t="s">
        <v>223</v>
      </c>
      <c r="D118" s="5" t="s">
        <v>224</v>
      </c>
      <c r="E118" s="537">
        <v>148799</v>
      </c>
      <c r="F118" s="537">
        <f t="shared" si="57"/>
        <v>12510</v>
      </c>
      <c r="G118" s="540">
        <v>161309</v>
      </c>
      <c r="H118" s="772">
        <v>74171.19</v>
      </c>
      <c r="I118" s="544">
        <f t="shared" si="54"/>
        <v>0.45980813221828915</v>
      </c>
      <c r="J118" s="772">
        <v>9121.6200000000008</v>
      </c>
    </row>
    <row r="119" spans="1:10" x14ac:dyDescent="0.2">
      <c r="A119" s="1625"/>
      <c r="B119" s="3"/>
      <c r="C119" s="4" t="s">
        <v>225</v>
      </c>
      <c r="D119" s="5" t="s">
        <v>226</v>
      </c>
      <c r="E119" s="537">
        <v>21219</v>
      </c>
      <c r="F119" s="537">
        <f t="shared" si="57"/>
        <v>4401</v>
      </c>
      <c r="G119" s="540">
        <v>25620</v>
      </c>
      <c r="H119" s="772">
        <v>7930.31</v>
      </c>
      <c r="I119" s="544">
        <f t="shared" si="54"/>
        <v>0.30953590944574555</v>
      </c>
      <c r="J119" s="772">
        <v>1117.46</v>
      </c>
    </row>
    <row r="120" spans="1:10" x14ac:dyDescent="0.2">
      <c r="A120" s="1623" t="s">
        <v>181</v>
      </c>
      <c r="B120" s="1073"/>
      <c r="C120" s="1073"/>
      <c r="D120" s="1074" t="s">
        <v>182</v>
      </c>
      <c r="E120" s="1075">
        <f>E121+E126+E132+E136</f>
        <v>746925</v>
      </c>
      <c r="F120" s="1075">
        <f>F121+F126+F132+F136</f>
        <v>23067.98</v>
      </c>
      <c r="G120" s="1075">
        <f>G121+G126+G132+G136</f>
        <v>769992.98</v>
      </c>
      <c r="H120" s="1075">
        <f>H121+H126+H132+H136</f>
        <v>480972.60999999993</v>
      </c>
      <c r="I120" s="933">
        <f t="shared" ref="I120:I148" si="58">H120/G120</f>
        <v>0.62464544806629263</v>
      </c>
      <c r="J120" s="1075">
        <f>J121+J126+J132+J136</f>
        <v>13818.02</v>
      </c>
    </row>
    <row r="121" spans="1:10" ht="15" x14ac:dyDescent="0.2">
      <c r="A121" s="1624"/>
      <c r="B121" s="1068" t="s">
        <v>183</v>
      </c>
      <c r="C121" s="1069"/>
      <c r="D121" s="1070" t="s">
        <v>184</v>
      </c>
      <c r="E121" s="1071">
        <f>E122+E123+E124+E125</f>
        <v>137435</v>
      </c>
      <c r="F121" s="1071">
        <f t="shared" ref="F121:H121" si="59">F122+F123+F124+F125</f>
        <v>-137.02000000000044</v>
      </c>
      <c r="G121" s="1071">
        <f t="shared" si="59"/>
        <v>137297.97999999998</v>
      </c>
      <c r="H121" s="1071">
        <f t="shared" si="59"/>
        <v>61937.490000000005</v>
      </c>
      <c r="I121" s="907">
        <f t="shared" si="58"/>
        <v>0.45111727062554025</v>
      </c>
      <c r="J121" s="1071">
        <f>J122+J123+J124+J125</f>
        <v>3156.8599999999997</v>
      </c>
    </row>
    <row r="122" spans="1:10" x14ac:dyDescent="0.2">
      <c r="A122" s="1625"/>
      <c r="B122" s="3"/>
      <c r="C122" s="4" t="s">
        <v>221</v>
      </c>
      <c r="D122" s="5" t="s">
        <v>222</v>
      </c>
      <c r="E122" s="537">
        <v>110000</v>
      </c>
      <c r="F122" s="537">
        <f t="shared" ref="F122:F125" si="60">G122-E122</f>
        <v>0</v>
      </c>
      <c r="G122" s="540">
        <v>110000</v>
      </c>
      <c r="H122" s="772">
        <v>43103.15</v>
      </c>
      <c r="I122" s="544">
        <f t="shared" si="58"/>
        <v>0.39184681818181821</v>
      </c>
      <c r="J122" s="772">
        <v>1862.85</v>
      </c>
    </row>
    <row r="123" spans="1:10" x14ac:dyDescent="0.2">
      <c r="A123" s="1625"/>
      <c r="B123" s="3"/>
      <c r="C123" s="4" t="s">
        <v>280</v>
      </c>
      <c r="D123" s="5" t="s">
        <v>281</v>
      </c>
      <c r="E123" s="537">
        <v>9770</v>
      </c>
      <c r="F123" s="537">
        <f t="shared" si="60"/>
        <v>-137.02000000000044</v>
      </c>
      <c r="G123" s="540">
        <v>9632.98</v>
      </c>
      <c r="H123" s="772">
        <v>9632.98</v>
      </c>
      <c r="I123" s="544">
        <f t="shared" si="58"/>
        <v>1</v>
      </c>
      <c r="J123" s="772">
        <v>0</v>
      </c>
    </row>
    <row r="124" spans="1:10" x14ac:dyDescent="0.2">
      <c r="A124" s="1625"/>
      <c r="B124" s="3"/>
      <c r="C124" s="4" t="s">
        <v>223</v>
      </c>
      <c r="D124" s="5" t="s">
        <v>224</v>
      </c>
      <c r="E124" s="537">
        <v>15665</v>
      </c>
      <c r="F124" s="537">
        <f t="shared" si="60"/>
        <v>0</v>
      </c>
      <c r="G124" s="540">
        <v>15665</v>
      </c>
      <c r="H124" s="772">
        <v>8152.94</v>
      </c>
      <c r="I124" s="544">
        <f t="shared" si="58"/>
        <v>0.52045579316948609</v>
      </c>
      <c r="J124" s="772">
        <v>1139.27</v>
      </c>
    </row>
    <row r="125" spans="1:10" x14ac:dyDescent="0.2">
      <c r="A125" s="1625"/>
      <c r="B125" s="3"/>
      <c r="C125" s="4" t="s">
        <v>225</v>
      </c>
      <c r="D125" s="5" t="s">
        <v>226</v>
      </c>
      <c r="E125" s="537">
        <v>2000</v>
      </c>
      <c r="F125" s="537">
        <f t="shared" si="60"/>
        <v>0</v>
      </c>
      <c r="G125" s="540">
        <v>2000</v>
      </c>
      <c r="H125" s="772">
        <v>1048.42</v>
      </c>
      <c r="I125" s="544">
        <f t="shared" si="58"/>
        <v>0.52421000000000006</v>
      </c>
      <c r="J125" s="772">
        <v>154.74</v>
      </c>
    </row>
    <row r="126" spans="1:10" ht="45" x14ac:dyDescent="0.2">
      <c r="A126" s="1624"/>
      <c r="B126" s="1068" t="s">
        <v>187</v>
      </c>
      <c r="C126" s="1069"/>
      <c r="D126" s="1070" t="s">
        <v>188</v>
      </c>
      <c r="E126" s="1071">
        <f>E127+E128+E129+E130+E131</f>
        <v>470220</v>
      </c>
      <c r="F126" s="1071">
        <f t="shared" ref="F126:H126" si="61">F127+F128+F129+F130+F131</f>
        <v>0</v>
      </c>
      <c r="G126" s="1071">
        <f t="shared" si="61"/>
        <v>470220</v>
      </c>
      <c r="H126" s="1071">
        <f t="shared" si="61"/>
        <v>331728.88999999996</v>
      </c>
      <c r="I126" s="907">
        <f t="shared" si="58"/>
        <v>0.70547592616222188</v>
      </c>
      <c r="J126" s="1071">
        <f>J127+J128+J129+J130+J131</f>
        <v>5705.42</v>
      </c>
    </row>
    <row r="127" spans="1:10" x14ac:dyDescent="0.2">
      <c r="A127" s="1625"/>
      <c r="B127" s="3"/>
      <c r="C127" s="4" t="s">
        <v>221</v>
      </c>
      <c r="D127" s="5" t="s">
        <v>222</v>
      </c>
      <c r="E127" s="537">
        <v>165000</v>
      </c>
      <c r="F127" s="537">
        <f t="shared" ref="F127:F131" si="62">G127-E127</f>
        <v>0</v>
      </c>
      <c r="G127" s="540">
        <v>165000</v>
      </c>
      <c r="H127" s="772">
        <v>87203.92</v>
      </c>
      <c r="I127" s="544">
        <f t="shared" si="58"/>
        <v>0.52850860606060601</v>
      </c>
      <c r="J127" s="772">
        <v>3328.35</v>
      </c>
    </row>
    <row r="128" spans="1:10" x14ac:dyDescent="0.2">
      <c r="A128" s="1625"/>
      <c r="B128" s="3"/>
      <c r="C128" s="4" t="s">
        <v>280</v>
      </c>
      <c r="D128" s="5" t="s">
        <v>281</v>
      </c>
      <c r="E128" s="537">
        <v>16100</v>
      </c>
      <c r="F128" s="537">
        <f t="shared" si="62"/>
        <v>0</v>
      </c>
      <c r="G128" s="540">
        <v>16100</v>
      </c>
      <c r="H128" s="772">
        <v>15936.96</v>
      </c>
      <c r="I128" s="544">
        <f t="shared" si="58"/>
        <v>0.9898732919254658</v>
      </c>
      <c r="J128" s="772">
        <v>0</v>
      </c>
    </row>
    <row r="129" spans="1:10" x14ac:dyDescent="0.2">
      <c r="A129" s="1625"/>
      <c r="B129" s="3"/>
      <c r="C129" s="4" t="s">
        <v>223</v>
      </c>
      <c r="D129" s="5" t="s">
        <v>224</v>
      </c>
      <c r="E129" s="537">
        <v>279953</v>
      </c>
      <c r="F129" s="537">
        <f t="shared" si="62"/>
        <v>0</v>
      </c>
      <c r="G129" s="540">
        <v>279953</v>
      </c>
      <c r="H129" s="772">
        <v>226371.59</v>
      </c>
      <c r="I129" s="544">
        <f t="shared" si="58"/>
        <v>0.80860569452729569</v>
      </c>
      <c r="J129" s="772">
        <v>2080.9899999999998</v>
      </c>
    </row>
    <row r="130" spans="1:10" x14ac:dyDescent="0.2">
      <c r="A130" s="1625"/>
      <c r="B130" s="3"/>
      <c r="C130" s="4" t="s">
        <v>225</v>
      </c>
      <c r="D130" s="5" t="s">
        <v>226</v>
      </c>
      <c r="E130" s="537">
        <v>4167</v>
      </c>
      <c r="F130" s="537">
        <f t="shared" si="62"/>
        <v>0</v>
      </c>
      <c r="G130" s="540">
        <v>4167</v>
      </c>
      <c r="H130" s="772">
        <v>2216.42</v>
      </c>
      <c r="I130" s="544">
        <f t="shared" si="58"/>
        <v>0.53189824814014885</v>
      </c>
      <c r="J130" s="772">
        <v>296.08</v>
      </c>
    </row>
    <row r="131" spans="1:10" x14ac:dyDescent="0.2">
      <c r="A131" s="1625"/>
      <c r="B131" s="1676"/>
      <c r="C131" s="873" t="s">
        <v>234</v>
      </c>
      <c r="D131" s="874" t="s">
        <v>235</v>
      </c>
      <c r="E131" s="875">
        <v>5000</v>
      </c>
      <c r="F131" s="875">
        <f t="shared" si="62"/>
        <v>0</v>
      </c>
      <c r="G131" s="876">
        <v>5000</v>
      </c>
      <c r="H131" s="877">
        <v>0</v>
      </c>
      <c r="I131" s="879">
        <v>0</v>
      </c>
      <c r="J131" s="877">
        <v>0</v>
      </c>
    </row>
    <row r="132" spans="1:10" ht="15" x14ac:dyDescent="0.2">
      <c r="A132" s="1624"/>
      <c r="B132" s="1068" t="s">
        <v>189</v>
      </c>
      <c r="C132" s="1069"/>
      <c r="D132" s="1070" t="s">
        <v>190</v>
      </c>
      <c r="E132" s="1071">
        <f>E133+E134+E135</f>
        <v>0</v>
      </c>
      <c r="F132" s="1071">
        <f t="shared" ref="F132:J132" si="63">F133+F134+F135</f>
        <v>649.99999999999989</v>
      </c>
      <c r="G132" s="1071">
        <f t="shared" si="63"/>
        <v>649.99999999999989</v>
      </c>
      <c r="H132" s="1071">
        <f t="shared" si="63"/>
        <v>288.16999999999996</v>
      </c>
      <c r="I132" s="907">
        <f t="shared" si="58"/>
        <v>0.44333846153846157</v>
      </c>
      <c r="J132" s="1071">
        <f t="shared" si="63"/>
        <v>0</v>
      </c>
    </row>
    <row r="133" spans="1:10" x14ac:dyDescent="0.2">
      <c r="A133" s="1625"/>
      <c r="B133" s="3"/>
      <c r="C133" s="4" t="s">
        <v>221</v>
      </c>
      <c r="D133" s="5" t="s">
        <v>222</v>
      </c>
      <c r="E133" s="537">
        <v>0</v>
      </c>
      <c r="F133" s="537">
        <f>G133-E133</f>
        <v>543.16</v>
      </c>
      <c r="G133" s="540">
        <v>543.16</v>
      </c>
      <c r="H133" s="772">
        <v>240.8</v>
      </c>
      <c r="I133" s="544">
        <f t="shared" si="58"/>
        <v>0.44333161499374041</v>
      </c>
      <c r="J133" s="772">
        <v>0</v>
      </c>
    </row>
    <row r="134" spans="1:10" x14ac:dyDescent="0.2">
      <c r="A134" s="1625"/>
      <c r="B134" s="3"/>
      <c r="C134" s="4" t="s">
        <v>223</v>
      </c>
      <c r="D134" s="5" t="s">
        <v>224</v>
      </c>
      <c r="E134" s="537">
        <v>0</v>
      </c>
      <c r="F134" s="537">
        <f t="shared" ref="F134" si="64">G134-E134</f>
        <v>93.53</v>
      </c>
      <c r="G134" s="540">
        <v>93.53</v>
      </c>
      <c r="H134" s="772">
        <v>41.47</v>
      </c>
      <c r="I134" s="544">
        <f t="shared" si="58"/>
        <v>0.44338714850849992</v>
      </c>
      <c r="J134" s="772">
        <v>0</v>
      </c>
    </row>
    <row r="135" spans="1:10" x14ac:dyDescent="0.2">
      <c r="A135" s="1625"/>
      <c r="B135" s="3"/>
      <c r="C135" s="4" t="s">
        <v>225</v>
      </c>
      <c r="D135" s="5" t="s">
        <v>226</v>
      </c>
      <c r="E135" s="537">
        <v>0</v>
      </c>
      <c r="F135" s="537">
        <v>13.31</v>
      </c>
      <c r="G135" s="540">
        <v>13.31</v>
      </c>
      <c r="H135" s="772">
        <v>5.9</v>
      </c>
      <c r="I135" s="544">
        <f t="shared" si="58"/>
        <v>0.44327573253193087</v>
      </c>
      <c r="J135" s="772">
        <v>0</v>
      </c>
    </row>
    <row r="136" spans="1:10" ht="15" x14ac:dyDescent="0.2">
      <c r="A136" s="1624"/>
      <c r="B136" s="1068" t="s">
        <v>191</v>
      </c>
      <c r="C136" s="1069"/>
      <c r="D136" s="1070" t="s">
        <v>192</v>
      </c>
      <c r="E136" s="1071">
        <f>E137+E138+E139+E140</f>
        <v>139270</v>
      </c>
      <c r="F136" s="1071">
        <f t="shared" ref="F136:H136" si="65">F137+F138+F139+F140</f>
        <v>22555</v>
      </c>
      <c r="G136" s="1071">
        <f t="shared" si="65"/>
        <v>161825</v>
      </c>
      <c r="H136" s="1071">
        <f t="shared" si="65"/>
        <v>87018.06</v>
      </c>
      <c r="I136" s="907">
        <f t="shared" si="58"/>
        <v>0.5377293990421752</v>
      </c>
      <c r="J136" s="1071">
        <f>J137+J138+J139+J140</f>
        <v>4955.7400000000007</v>
      </c>
    </row>
    <row r="137" spans="1:10" x14ac:dyDescent="0.2">
      <c r="A137" s="1625"/>
      <c r="B137" s="3"/>
      <c r="C137" s="4" t="s">
        <v>221</v>
      </c>
      <c r="D137" s="5" t="s">
        <v>222</v>
      </c>
      <c r="E137" s="537">
        <v>103000</v>
      </c>
      <c r="F137" s="537">
        <f t="shared" ref="F137:F140" si="66">G137-E137</f>
        <v>18900</v>
      </c>
      <c r="G137" s="540">
        <v>121900</v>
      </c>
      <c r="H137" s="772">
        <v>65655.070000000007</v>
      </c>
      <c r="I137" s="544">
        <f t="shared" si="58"/>
        <v>0.53859778506972933</v>
      </c>
      <c r="J137" s="772">
        <v>2933.5</v>
      </c>
    </row>
    <row r="138" spans="1:10" x14ac:dyDescent="0.2">
      <c r="A138" s="1625"/>
      <c r="B138" s="3"/>
      <c r="C138" s="4" t="s">
        <v>280</v>
      </c>
      <c r="D138" s="5" t="s">
        <v>281</v>
      </c>
      <c r="E138" s="537">
        <v>8670</v>
      </c>
      <c r="F138" s="537">
        <f t="shared" si="66"/>
        <v>0</v>
      </c>
      <c r="G138" s="540">
        <v>8670</v>
      </c>
      <c r="H138" s="772">
        <v>8670</v>
      </c>
      <c r="I138" s="544">
        <f t="shared" si="58"/>
        <v>1</v>
      </c>
      <c r="J138" s="772">
        <v>0</v>
      </c>
    </row>
    <row r="139" spans="1:10" x14ac:dyDescent="0.2">
      <c r="A139" s="1625"/>
      <c r="B139" s="3"/>
      <c r="C139" s="4" t="s">
        <v>223</v>
      </c>
      <c r="D139" s="5" t="s">
        <v>224</v>
      </c>
      <c r="E139" s="537">
        <v>24200</v>
      </c>
      <c r="F139" s="537">
        <v>3255</v>
      </c>
      <c r="G139" s="540">
        <v>27455</v>
      </c>
      <c r="H139" s="772">
        <v>11237.09</v>
      </c>
      <c r="I139" s="544">
        <f t="shared" si="58"/>
        <v>0.40929120378801676</v>
      </c>
      <c r="J139" s="772">
        <v>1845.39</v>
      </c>
    </row>
    <row r="140" spans="1:10" x14ac:dyDescent="0.2">
      <c r="A140" s="1625"/>
      <c r="B140" s="3"/>
      <c r="C140" s="4" t="s">
        <v>225</v>
      </c>
      <c r="D140" s="5" t="s">
        <v>226</v>
      </c>
      <c r="E140" s="537">
        <v>3400</v>
      </c>
      <c r="F140" s="537">
        <f t="shared" si="66"/>
        <v>400</v>
      </c>
      <c r="G140" s="540">
        <v>3800</v>
      </c>
      <c r="H140" s="772">
        <v>1455.9</v>
      </c>
      <c r="I140" s="544">
        <f t="shared" si="58"/>
        <v>0.38313157894736843</v>
      </c>
      <c r="J140" s="772">
        <v>176.85</v>
      </c>
    </row>
    <row r="141" spans="1:10" x14ac:dyDescent="0.2">
      <c r="A141" s="1623" t="s">
        <v>193</v>
      </c>
      <c r="B141" s="1073"/>
      <c r="C141" s="1073"/>
      <c r="D141" s="1074" t="s">
        <v>194</v>
      </c>
      <c r="E141" s="1075">
        <f>E142+E144+E149+E151</f>
        <v>200470.80999999997</v>
      </c>
      <c r="F141" s="1075">
        <f t="shared" ref="F141:G141" si="67">F142+F144+F149+F151</f>
        <v>1368.9</v>
      </c>
      <c r="G141" s="1075">
        <f t="shared" si="67"/>
        <v>201839.70999999996</v>
      </c>
      <c r="H141" s="1075">
        <f>H142+H144+H149+H151</f>
        <v>105726.49</v>
      </c>
      <c r="I141" s="933">
        <f t="shared" si="58"/>
        <v>0.52381411962987867</v>
      </c>
      <c r="J141" s="1075">
        <f>J144+J149+J151+E142+J142</f>
        <v>279.25</v>
      </c>
    </row>
    <row r="142" spans="1:10" x14ac:dyDescent="0.2">
      <c r="A142" s="1628"/>
      <c r="B142" s="1068" t="s">
        <v>403</v>
      </c>
      <c r="C142" s="1516"/>
      <c r="D142" s="1070" t="s">
        <v>873</v>
      </c>
      <c r="E142" s="1071">
        <f>E143</f>
        <v>0</v>
      </c>
      <c r="F142" s="1071">
        <f>F143</f>
        <v>1368.9</v>
      </c>
      <c r="G142" s="1071">
        <f>G143</f>
        <v>1368.9</v>
      </c>
      <c r="H142" s="1071">
        <f>H143</f>
        <v>1182.9000000000001</v>
      </c>
      <c r="I142" s="907">
        <f t="shared" si="58"/>
        <v>0.86412447950909488</v>
      </c>
      <c r="J142" s="1071">
        <f>J143</f>
        <v>186</v>
      </c>
    </row>
    <row r="143" spans="1:10" x14ac:dyDescent="0.2">
      <c r="A143" s="1628"/>
      <c r="B143" s="1517"/>
      <c r="C143" s="1517" t="s">
        <v>234</v>
      </c>
      <c r="D143" s="1518" t="s">
        <v>235</v>
      </c>
      <c r="E143" s="1519">
        <v>0</v>
      </c>
      <c r="F143" s="1519">
        <f>G143-E143</f>
        <v>1368.9</v>
      </c>
      <c r="G143" s="1519">
        <v>1368.9</v>
      </c>
      <c r="H143" s="1519">
        <v>1182.9000000000001</v>
      </c>
      <c r="I143" s="909">
        <f>H143/G143</f>
        <v>0.86412447950909488</v>
      </c>
      <c r="J143" s="1519">
        <v>186</v>
      </c>
    </row>
    <row r="144" spans="1:10" ht="15" x14ac:dyDescent="0.2">
      <c r="A144" s="1624"/>
      <c r="B144" s="1068" t="s">
        <v>195</v>
      </c>
      <c r="C144" s="1069"/>
      <c r="D144" s="1070" t="s">
        <v>196</v>
      </c>
      <c r="E144" s="1071">
        <f>E145+E146+E147+E148</f>
        <v>196775.30999999997</v>
      </c>
      <c r="F144" s="1071">
        <f t="shared" ref="F144:H144" si="68">F145+F146+F147+F148</f>
        <v>0</v>
      </c>
      <c r="G144" s="1071">
        <f t="shared" si="68"/>
        <v>196775.30999999997</v>
      </c>
      <c r="H144" s="1071">
        <f t="shared" si="68"/>
        <v>102840.84000000001</v>
      </c>
      <c r="I144" s="907">
        <f t="shared" si="58"/>
        <v>0.52263081176190263</v>
      </c>
      <c r="J144" s="1071">
        <f>J145+J146+J147+J148</f>
        <v>0</v>
      </c>
    </row>
    <row r="145" spans="1:10" x14ac:dyDescent="0.2">
      <c r="A145" s="1625"/>
      <c r="B145" s="3"/>
      <c r="C145" s="4" t="s">
        <v>221</v>
      </c>
      <c r="D145" s="5" t="s">
        <v>222</v>
      </c>
      <c r="E145" s="537">
        <v>153277.32999999999</v>
      </c>
      <c r="F145" s="537">
        <f t="shared" ref="F145:F148" si="69">G145-E145</f>
        <v>0</v>
      </c>
      <c r="G145" s="540">
        <v>153277.32999999999</v>
      </c>
      <c r="H145" s="772">
        <v>75419.179999999993</v>
      </c>
      <c r="I145" s="544">
        <f t="shared" si="58"/>
        <v>0.49204393108883093</v>
      </c>
      <c r="J145" s="772">
        <v>0</v>
      </c>
    </row>
    <row r="146" spans="1:10" x14ac:dyDescent="0.2">
      <c r="A146" s="1625"/>
      <c r="B146" s="3"/>
      <c r="C146" s="4" t="s">
        <v>280</v>
      </c>
      <c r="D146" s="5" t="s">
        <v>281</v>
      </c>
      <c r="E146" s="537">
        <v>11195.52</v>
      </c>
      <c r="F146" s="537">
        <f t="shared" si="69"/>
        <v>0</v>
      </c>
      <c r="G146" s="540">
        <v>11195.52</v>
      </c>
      <c r="H146" s="772">
        <v>10722.04</v>
      </c>
      <c r="I146" s="544">
        <f t="shared" si="58"/>
        <v>0.95770808323329337</v>
      </c>
      <c r="J146" s="772">
        <v>0</v>
      </c>
    </row>
    <row r="147" spans="1:10" x14ac:dyDescent="0.2">
      <c r="A147" s="1625"/>
      <c r="B147" s="3"/>
      <c r="C147" s="4" t="s">
        <v>223</v>
      </c>
      <c r="D147" s="5" t="s">
        <v>224</v>
      </c>
      <c r="E147" s="537">
        <v>28272.880000000001</v>
      </c>
      <c r="F147" s="537">
        <f t="shared" si="69"/>
        <v>0</v>
      </c>
      <c r="G147" s="540">
        <v>28272.880000000001</v>
      </c>
      <c r="H147" s="772">
        <v>14697.8</v>
      </c>
      <c r="I147" s="544">
        <f t="shared" si="58"/>
        <v>0.51985506959319316</v>
      </c>
      <c r="J147" s="772">
        <v>0</v>
      </c>
    </row>
    <row r="148" spans="1:10" x14ac:dyDescent="0.2">
      <c r="A148" s="1625"/>
      <c r="B148" s="3"/>
      <c r="C148" s="4" t="s">
        <v>225</v>
      </c>
      <c r="D148" s="5" t="s">
        <v>226</v>
      </c>
      <c r="E148" s="537">
        <v>4029.58</v>
      </c>
      <c r="F148" s="537">
        <f t="shared" si="69"/>
        <v>0</v>
      </c>
      <c r="G148" s="540">
        <v>4029.58</v>
      </c>
      <c r="H148" s="772">
        <v>2001.82</v>
      </c>
      <c r="I148" s="544">
        <f t="shared" si="58"/>
        <v>0.49678130226971545</v>
      </c>
      <c r="J148" s="772">
        <v>0</v>
      </c>
    </row>
    <row r="149" spans="1:10" ht="15" x14ac:dyDescent="0.2">
      <c r="A149" s="1624"/>
      <c r="B149" s="1068" t="s">
        <v>409</v>
      </c>
      <c r="C149" s="1069"/>
      <c r="D149" s="1070" t="s">
        <v>410</v>
      </c>
      <c r="E149" s="1071" t="str">
        <f>E150</f>
        <v>2 500,00</v>
      </c>
      <c r="F149" s="1071">
        <f t="shared" ref="F149:H149" si="70">F150</f>
        <v>0</v>
      </c>
      <c r="G149" s="1071" t="str">
        <f t="shared" si="70"/>
        <v>2 500,00</v>
      </c>
      <c r="H149" s="1071">
        <f t="shared" si="70"/>
        <v>531.75</v>
      </c>
      <c r="I149" s="907">
        <f t="shared" ref="I149:I159" si="71">H149/G149</f>
        <v>0.2127</v>
      </c>
      <c r="J149" s="1071">
        <f>J150</f>
        <v>93.25</v>
      </c>
    </row>
    <row r="150" spans="1:10" x14ac:dyDescent="0.2">
      <c r="A150" s="1625"/>
      <c r="B150" s="3"/>
      <c r="C150" s="4" t="s">
        <v>234</v>
      </c>
      <c r="D150" s="5" t="s">
        <v>235</v>
      </c>
      <c r="E150" s="537" t="s">
        <v>351</v>
      </c>
      <c r="F150" s="537">
        <f>G150-E150</f>
        <v>0</v>
      </c>
      <c r="G150" s="540" t="s">
        <v>351</v>
      </c>
      <c r="H150" s="772">
        <v>531.75</v>
      </c>
      <c r="I150" s="544">
        <f t="shared" si="71"/>
        <v>0.2127</v>
      </c>
      <c r="J150" s="772">
        <v>93.25</v>
      </c>
    </row>
    <row r="151" spans="1:10" ht="15" x14ac:dyDescent="0.2">
      <c r="A151" s="1624"/>
      <c r="B151" s="1068" t="s">
        <v>413</v>
      </c>
      <c r="C151" s="1069"/>
      <c r="D151" s="1070" t="s">
        <v>414</v>
      </c>
      <c r="E151" s="1071">
        <f>E152+E153+E154</f>
        <v>1195.5</v>
      </c>
      <c r="F151" s="1071">
        <f t="shared" ref="F151:H151" si="72">F152+F153+F154</f>
        <v>0</v>
      </c>
      <c r="G151" s="1071">
        <f t="shared" si="72"/>
        <v>1195.5</v>
      </c>
      <c r="H151" s="1071">
        <f t="shared" si="72"/>
        <v>1171</v>
      </c>
      <c r="I151" s="907">
        <f t="shared" si="71"/>
        <v>0.97950648264324547</v>
      </c>
      <c r="J151" s="1071">
        <f>J152+J153+J154</f>
        <v>0</v>
      </c>
    </row>
    <row r="152" spans="1:10" x14ac:dyDescent="0.2">
      <c r="A152" s="1625"/>
      <c r="B152" s="3"/>
      <c r="C152" s="4" t="s">
        <v>223</v>
      </c>
      <c r="D152" s="5" t="s">
        <v>224</v>
      </c>
      <c r="E152" s="537">
        <v>171</v>
      </c>
      <c r="F152" s="537">
        <f t="shared" ref="F152:F154" si="73">G152-E152</f>
        <v>0</v>
      </c>
      <c r="G152" s="540">
        <v>171</v>
      </c>
      <c r="H152" s="772">
        <v>171</v>
      </c>
      <c r="I152" s="544">
        <f t="shared" si="71"/>
        <v>1</v>
      </c>
      <c r="J152" s="772">
        <v>0</v>
      </c>
    </row>
    <row r="153" spans="1:10" x14ac:dyDescent="0.2">
      <c r="A153" s="1625"/>
      <c r="B153" s="3"/>
      <c r="C153" s="4" t="s">
        <v>225</v>
      </c>
      <c r="D153" s="5" t="s">
        <v>226</v>
      </c>
      <c r="E153" s="537">
        <v>24.5</v>
      </c>
      <c r="F153" s="537">
        <f t="shared" si="73"/>
        <v>0</v>
      </c>
      <c r="G153" s="540">
        <v>24.5</v>
      </c>
      <c r="H153" s="772">
        <v>0</v>
      </c>
      <c r="I153" s="544">
        <f t="shared" si="71"/>
        <v>0</v>
      </c>
      <c r="J153" s="772">
        <v>0</v>
      </c>
    </row>
    <row r="154" spans="1:10" x14ac:dyDescent="0.2">
      <c r="A154" s="1625"/>
      <c r="B154" s="3"/>
      <c r="C154" s="4" t="s">
        <v>234</v>
      </c>
      <c r="D154" s="5" t="s">
        <v>235</v>
      </c>
      <c r="E154" s="537">
        <v>1000</v>
      </c>
      <c r="F154" s="537">
        <f t="shared" si="73"/>
        <v>0</v>
      </c>
      <c r="G154" s="540">
        <v>1000</v>
      </c>
      <c r="H154" s="772">
        <v>1000</v>
      </c>
      <c r="I154" s="544">
        <f t="shared" si="71"/>
        <v>1</v>
      </c>
      <c r="J154" s="772">
        <v>0</v>
      </c>
    </row>
    <row r="155" spans="1:10" x14ac:dyDescent="0.2">
      <c r="A155" s="1623" t="s">
        <v>201</v>
      </c>
      <c r="B155" s="1073"/>
      <c r="C155" s="1073"/>
      <c r="D155" s="1074" t="s">
        <v>202</v>
      </c>
      <c r="E155" s="1075">
        <f>E156+E158+E160</f>
        <v>16300</v>
      </c>
      <c r="F155" s="1075">
        <f t="shared" ref="F155:H155" si="74">F156+F158+F160</f>
        <v>0</v>
      </c>
      <c r="G155" s="1075">
        <f t="shared" si="74"/>
        <v>16300</v>
      </c>
      <c r="H155" s="1075">
        <f t="shared" si="74"/>
        <v>6720.88</v>
      </c>
      <c r="I155" s="933">
        <f t="shared" si="71"/>
        <v>0.41232392638036808</v>
      </c>
      <c r="J155" s="1075">
        <f>J156+J158+J160</f>
        <v>332.35</v>
      </c>
    </row>
    <row r="156" spans="1:10" ht="15" x14ac:dyDescent="0.2">
      <c r="A156" s="1624"/>
      <c r="B156" s="1068" t="s">
        <v>418</v>
      </c>
      <c r="C156" s="1069"/>
      <c r="D156" s="1070" t="s">
        <v>419</v>
      </c>
      <c r="E156" s="1071">
        <f>E157</f>
        <v>1000</v>
      </c>
      <c r="F156" s="1071">
        <f t="shared" ref="F156:H156" si="75">F157</f>
        <v>0</v>
      </c>
      <c r="G156" s="1071">
        <f t="shared" si="75"/>
        <v>1000</v>
      </c>
      <c r="H156" s="1071">
        <f t="shared" si="75"/>
        <v>0</v>
      </c>
      <c r="I156" s="907">
        <f t="shared" si="71"/>
        <v>0</v>
      </c>
      <c r="J156" s="1071">
        <f>J157</f>
        <v>0</v>
      </c>
    </row>
    <row r="157" spans="1:10" x14ac:dyDescent="0.2">
      <c r="A157" s="1625"/>
      <c r="B157" s="3"/>
      <c r="C157" s="4" t="s">
        <v>234</v>
      </c>
      <c r="D157" s="5" t="s">
        <v>235</v>
      </c>
      <c r="E157" s="537">
        <v>1000</v>
      </c>
      <c r="F157" s="537">
        <f t="shared" ref="F157" si="76">G157-E157</f>
        <v>0</v>
      </c>
      <c r="G157" s="540">
        <v>1000</v>
      </c>
      <c r="H157" s="772">
        <v>0</v>
      </c>
      <c r="I157" s="544">
        <f t="shared" si="71"/>
        <v>0</v>
      </c>
      <c r="J157" s="772">
        <v>0</v>
      </c>
    </row>
    <row r="158" spans="1:10" ht="15" x14ac:dyDescent="0.2">
      <c r="A158" s="1624"/>
      <c r="B158" s="1068" t="s">
        <v>203</v>
      </c>
      <c r="C158" s="1069"/>
      <c r="D158" s="1070" t="s">
        <v>204</v>
      </c>
      <c r="E158" s="1071">
        <f>E159</f>
        <v>13800</v>
      </c>
      <c r="F158" s="1071">
        <f t="shared" ref="F158:H158" si="77">F159</f>
        <v>0</v>
      </c>
      <c r="G158" s="1071">
        <f t="shared" si="77"/>
        <v>13800</v>
      </c>
      <c r="H158" s="1071">
        <f t="shared" si="77"/>
        <v>6720.88</v>
      </c>
      <c r="I158" s="907">
        <f t="shared" si="71"/>
        <v>0.48702028985507245</v>
      </c>
      <c r="J158" s="1071">
        <f>J159</f>
        <v>332.35</v>
      </c>
    </row>
    <row r="159" spans="1:10" x14ac:dyDescent="0.2">
      <c r="A159" s="1625"/>
      <c r="B159" s="3"/>
      <c r="C159" s="4" t="s">
        <v>234</v>
      </c>
      <c r="D159" s="5" t="s">
        <v>235</v>
      </c>
      <c r="E159" s="537">
        <v>13800</v>
      </c>
      <c r="F159" s="537">
        <f t="shared" ref="F159" si="78">G159-E159</f>
        <v>0</v>
      </c>
      <c r="G159" s="540">
        <v>13800</v>
      </c>
      <c r="H159" s="772">
        <v>6720.88</v>
      </c>
      <c r="I159" s="544">
        <f t="shared" si="71"/>
        <v>0.48702028985507245</v>
      </c>
      <c r="J159" s="772">
        <v>332.35</v>
      </c>
    </row>
    <row r="160" spans="1:10" ht="15" x14ac:dyDescent="0.2">
      <c r="A160" s="1624"/>
      <c r="B160" s="1068" t="s">
        <v>430</v>
      </c>
      <c r="C160" s="1069"/>
      <c r="D160" s="1070" t="s">
        <v>12</v>
      </c>
      <c r="E160" s="1071">
        <f>E161</f>
        <v>1500</v>
      </c>
      <c r="F160" s="1071">
        <f t="shared" ref="F160:G160" si="79">F161</f>
        <v>0</v>
      </c>
      <c r="G160" s="1071">
        <f t="shared" si="79"/>
        <v>1500</v>
      </c>
      <c r="H160" s="1071">
        <f>H161</f>
        <v>0</v>
      </c>
      <c r="I160" s="907">
        <f t="shared" ref="I160:I170" si="80">H160/G160</f>
        <v>0</v>
      </c>
      <c r="J160" s="1071">
        <f>J161</f>
        <v>0</v>
      </c>
    </row>
    <row r="161" spans="1:10" x14ac:dyDescent="0.2">
      <c r="A161" s="1625"/>
      <c r="B161" s="3"/>
      <c r="C161" s="4" t="s">
        <v>234</v>
      </c>
      <c r="D161" s="5" t="s">
        <v>235</v>
      </c>
      <c r="E161" s="537">
        <v>1500</v>
      </c>
      <c r="F161" s="537">
        <f>G161-E161</f>
        <v>0</v>
      </c>
      <c r="G161" s="540">
        <v>1500</v>
      </c>
      <c r="H161" s="772">
        <v>0</v>
      </c>
      <c r="I161" s="544">
        <f t="shared" si="80"/>
        <v>0</v>
      </c>
      <c r="J161" s="772">
        <v>0</v>
      </c>
    </row>
    <row r="162" spans="1:10" x14ac:dyDescent="0.2">
      <c r="A162" s="1623" t="s">
        <v>205</v>
      </c>
      <c r="B162" s="1073"/>
      <c r="C162" s="1073"/>
      <c r="D162" s="1074" t="s">
        <v>206</v>
      </c>
      <c r="E162" s="1075">
        <f>E163+E167</f>
        <v>119973</v>
      </c>
      <c r="F162" s="1075">
        <f>F163+F167</f>
        <v>0</v>
      </c>
      <c r="G162" s="1075">
        <f>G163+G167</f>
        <v>119973</v>
      </c>
      <c r="H162" s="1075">
        <f>H163+H167</f>
        <v>34041.86</v>
      </c>
      <c r="I162" s="933">
        <f t="shared" si="80"/>
        <v>0.28374600951880841</v>
      </c>
      <c r="J162" s="1075">
        <f>J163+J167</f>
        <v>1141.55</v>
      </c>
    </row>
    <row r="163" spans="1:10" ht="15" x14ac:dyDescent="0.2">
      <c r="A163" s="1624"/>
      <c r="B163" s="1068" t="s">
        <v>207</v>
      </c>
      <c r="C163" s="1069"/>
      <c r="D163" s="1070" t="s">
        <v>208</v>
      </c>
      <c r="E163" s="1071">
        <f>E164+E165+E166</f>
        <v>105500</v>
      </c>
      <c r="F163" s="1071">
        <f t="shared" ref="F163" si="81">F164+F165+F166</f>
        <v>0</v>
      </c>
      <c r="G163" s="1071">
        <f>G164+G165+G166</f>
        <v>105500</v>
      </c>
      <c r="H163" s="1071">
        <f>H164+H165+H166</f>
        <v>28826.66</v>
      </c>
      <c r="I163" s="907">
        <f t="shared" si="80"/>
        <v>0.27323848341232226</v>
      </c>
      <c r="J163" s="1071">
        <f>J164+J165+J166</f>
        <v>695.55</v>
      </c>
    </row>
    <row r="164" spans="1:10" x14ac:dyDescent="0.2">
      <c r="A164" s="1625"/>
      <c r="B164" s="3"/>
      <c r="C164" s="4" t="s">
        <v>223</v>
      </c>
      <c r="D164" s="5" t="s">
        <v>224</v>
      </c>
      <c r="E164" s="537">
        <v>14700</v>
      </c>
      <c r="F164" s="537">
        <f>G164-E164</f>
        <v>0</v>
      </c>
      <c r="G164" s="540">
        <v>14700</v>
      </c>
      <c r="H164" s="772">
        <v>3862.26</v>
      </c>
      <c r="I164" s="544">
        <f t="shared" si="80"/>
        <v>0.26273877551020408</v>
      </c>
      <c r="J164" s="772">
        <v>230.17</v>
      </c>
    </row>
    <row r="165" spans="1:10" x14ac:dyDescent="0.2">
      <c r="A165" s="1625"/>
      <c r="B165" s="3"/>
      <c r="C165" s="4" t="s">
        <v>225</v>
      </c>
      <c r="D165" s="5" t="s">
        <v>226</v>
      </c>
      <c r="E165" s="537">
        <v>2100</v>
      </c>
      <c r="F165" s="537">
        <f t="shared" ref="F165:F166" si="82">G165-E165</f>
        <v>0</v>
      </c>
      <c r="G165" s="540">
        <v>2100</v>
      </c>
      <c r="H165" s="772">
        <v>550.15</v>
      </c>
      <c r="I165" s="544">
        <f t="shared" si="80"/>
        <v>0.26197619047619047</v>
      </c>
      <c r="J165" s="772">
        <v>32.630000000000003</v>
      </c>
    </row>
    <row r="166" spans="1:10" x14ac:dyDescent="0.2">
      <c r="A166" s="1625"/>
      <c r="B166" s="3"/>
      <c r="C166" s="4" t="s">
        <v>234</v>
      </c>
      <c r="D166" s="5" t="s">
        <v>235</v>
      </c>
      <c r="E166" s="537">
        <v>88700</v>
      </c>
      <c r="F166" s="537">
        <f t="shared" si="82"/>
        <v>0</v>
      </c>
      <c r="G166" s="540">
        <v>88700</v>
      </c>
      <c r="H166" s="772">
        <v>24414.25</v>
      </c>
      <c r="I166" s="544">
        <f t="shared" si="80"/>
        <v>0.27524520856820744</v>
      </c>
      <c r="J166" s="772">
        <v>432.75</v>
      </c>
    </row>
    <row r="167" spans="1:10" ht="15" x14ac:dyDescent="0.2">
      <c r="A167" s="1624"/>
      <c r="B167" s="1068" t="s">
        <v>431</v>
      </c>
      <c r="C167" s="1069"/>
      <c r="D167" s="1070" t="s">
        <v>12</v>
      </c>
      <c r="E167" s="1071">
        <f>E168+E170+E169</f>
        <v>14473</v>
      </c>
      <c r="F167" s="1071">
        <f t="shared" ref="F167:G167" si="83">F168+F170+F169</f>
        <v>0</v>
      </c>
      <c r="G167" s="1071">
        <f t="shared" si="83"/>
        <v>14473</v>
      </c>
      <c r="H167" s="1071">
        <f>H168+H170+H169</f>
        <v>5215.2</v>
      </c>
      <c r="I167" s="907">
        <f t="shared" si="80"/>
        <v>0.36033994334277619</v>
      </c>
      <c r="J167" s="1071">
        <f>J168+J170+J169</f>
        <v>446</v>
      </c>
    </row>
    <row r="168" spans="1:10" x14ac:dyDescent="0.2">
      <c r="A168" s="1625"/>
      <c r="B168" s="3"/>
      <c r="C168" s="4" t="s">
        <v>223</v>
      </c>
      <c r="D168" s="5" t="s">
        <v>224</v>
      </c>
      <c r="E168" s="537">
        <v>2047</v>
      </c>
      <c r="F168" s="537">
        <f t="shared" ref="F168:F170" si="84">G168-E168</f>
        <v>0</v>
      </c>
      <c r="G168" s="540">
        <v>2047</v>
      </c>
      <c r="H168" s="772">
        <v>0</v>
      </c>
      <c r="I168" s="544">
        <f t="shared" si="80"/>
        <v>0</v>
      </c>
      <c r="J168" s="772">
        <v>0</v>
      </c>
    </row>
    <row r="169" spans="1:10" ht="22.5" x14ac:dyDescent="0.2">
      <c r="A169" s="1625"/>
      <c r="B169" s="1515"/>
      <c r="C169" s="4" t="s">
        <v>225</v>
      </c>
      <c r="D169" s="5" t="s">
        <v>694</v>
      </c>
      <c r="E169" s="537">
        <v>297</v>
      </c>
      <c r="F169" s="537">
        <f t="shared" si="84"/>
        <v>0</v>
      </c>
      <c r="G169" s="540">
        <v>297</v>
      </c>
      <c r="H169" s="772">
        <v>0</v>
      </c>
      <c r="I169" s="544">
        <f t="shared" si="80"/>
        <v>0</v>
      </c>
      <c r="J169" s="772">
        <v>0</v>
      </c>
    </row>
    <row r="170" spans="1:10" x14ac:dyDescent="0.2">
      <c r="A170" s="1629"/>
      <c r="B170" s="3"/>
      <c r="C170" s="4" t="s">
        <v>234</v>
      </c>
      <c r="D170" s="5" t="s">
        <v>235</v>
      </c>
      <c r="E170" s="537">
        <v>12129</v>
      </c>
      <c r="F170" s="537">
        <f t="shared" si="84"/>
        <v>0</v>
      </c>
      <c r="G170" s="540">
        <v>12129</v>
      </c>
      <c r="H170" s="772">
        <v>5215.2</v>
      </c>
      <c r="I170" s="544">
        <f t="shared" si="80"/>
        <v>0.42997773930249811</v>
      </c>
      <c r="J170" s="772">
        <v>446</v>
      </c>
    </row>
    <row r="171" spans="1:10" ht="17.100000000000001" customHeight="1" x14ac:dyDescent="0.2">
      <c r="A171" s="1885" t="s">
        <v>211</v>
      </c>
      <c r="B171" s="1885"/>
      <c r="C171" s="1885"/>
      <c r="D171" s="1885"/>
      <c r="E171" s="549">
        <f>E162+E155+E141+E120+E114+E101+E90+E53+E48+E39+E17+E10+E5+E14</f>
        <v>29119379.670000002</v>
      </c>
      <c r="F171" s="549">
        <f>F162+F155+F141+F120+F114+F101+F90+F53+F48+F39+F17+F10+F5+F14</f>
        <v>132854.61000000019</v>
      </c>
      <c r="G171" s="549">
        <f>G162+G155+G141+G120+G114+G101+G90+G53+G48+G39+G17+G10+G5+G14</f>
        <v>29252234.280000005</v>
      </c>
      <c r="H171" s="549">
        <f>H162+H155+H141+H120+H114+H101+H90+H53+H48+H39+H17+H10+H5+H14</f>
        <v>15302802.790000001</v>
      </c>
      <c r="I171" s="550">
        <f>H171/G171</f>
        <v>0.52313278512413164</v>
      </c>
      <c r="J171" s="549">
        <f>J162+J155+J141+J120+J114+J101+J90+J53+J48+J39+J17+J10+J5+J14</f>
        <v>634411.87</v>
      </c>
    </row>
    <row r="172" spans="1:10" x14ac:dyDescent="0.2">
      <c r="E172" s="777"/>
      <c r="F172" s="777"/>
      <c r="G172" s="777"/>
      <c r="H172" s="777"/>
      <c r="I172" s="777"/>
      <c r="J172" s="777"/>
    </row>
    <row r="173" spans="1:10" x14ac:dyDescent="0.2">
      <c r="E173" s="786"/>
      <c r="F173" s="786"/>
      <c r="G173" s="786"/>
      <c r="H173" s="786"/>
      <c r="I173" s="786"/>
      <c r="J173" s="786"/>
    </row>
    <row r="174" spans="1:10" x14ac:dyDescent="0.2">
      <c r="E174" s="777"/>
      <c r="G174" s="777"/>
      <c r="H174" s="777"/>
      <c r="J174" s="777"/>
    </row>
  </sheetData>
  <mergeCells count="4">
    <mergeCell ref="A1:G1"/>
    <mergeCell ref="A2:J2"/>
    <mergeCell ref="A3:J3"/>
    <mergeCell ref="A171:D171"/>
  </mergeCells>
  <pageMargins left="0.74803149606299213" right="0" top="0.59055118110236227" bottom="0.39370078740157483" header="0.31496062992125984" footer="0.11811023622047245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7"/>
  <sheetViews>
    <sheetView showGridLines="0" zoomScale="110" zoomScaleNormal="110" workbookViewId="0">
      <selection activeCell="C420" sqref="C420:J420"/>
    </sheetView>
  </sheetViews>
  <sheetFormatPr defaultRowHeight="12.75" x14ac:dyDescent="0.2"/>
  <cols>
    <col min="1" max="1" width="7.83203125" style="552" customWidth="1"/>
    <col min="2" max="2" width="10.1640625" style="552" customWidth="1"/>
    <col min="3" max="3" width="9.33203125" style="552" customWidth="1"/>
    <col min="4" max="4" width="53.5" style="552" customWidth="1"/>
    <col min="5" max="5" width="16" style="552" customWidth="1"/>
    <col min="6" max="6" width="14.83203125" style="552" customWidth="1"/>
    <col min="7" max="7" width="16.1640625" style="552" customWidth="1"/>
    <col min="8" max="8" width="18.5" style="552" customWidth="1"/>
    <col min="9" max="9" width="10" style="552" customWidth="1"/>
    <col min="10" max="10" width="16.1640625" style="552" customWidth="1"/>
    <col min="11" max="12" width="9.33203125" style="552"/>
    <col min="13" max="13" width="10.83203125" style="552" bestFit="1" customWidth="1"/>
    <col min="14" max="14" width="15.1640625" style="552" bestFit="1" customWidth="1"/>
    <col min="15" max="16384" width="9.33203125" style="552"/>
  </cols>
  <sheetData>
    <row r="1" spans="1:15" ht="19.5" customHeight="1" x14ac:dyDescent="0.2">
      <c r="A1" s="1691"/>
      <c r="B1" s="1691"/>
      <c r="C1" s="1691"/>
      <c r="D1" s="1691"/>
      <c r="E1" s="1691"/>
      <c r="F1" s="1691"/>
      <c r="G1" s="1691"/>
      <c r="H1" s="864" t="s">
        <v>610</v>
      </c>
      <c r="I1" s="864"/>
      <c r="J1" s="864"/>
    </row>
    <row r="2" spans="1:15" ht="24.75" customHeight="1" x14ac:dyDescent="0.2">
      <c r="A2" s="1692" t="s">
        <v>864</v>
      </c>
      <c r="B2" s="1692"/>
      <c r="C2" s="1692"/>
      <c r="D2" s="1692"/>
      <c r="E2" s="1692"/>
      <c r="F2" s="1692"/>
      <c r="G2" s="1692"/>
      <c r="H2" s="1692"/>
      <c r="I2" s="1692"/>
      <c r="J2" s="1692"/>
    </row>
    <row r="3" spans="1:15" ht="27" customHeight="1" x14ac:dyDescent="0.2">
      <c r="A3" s="1693" t="s">
        <v>660</v>
      </c>
      <c r="B3" s="1693"/>
      <c r="C3" s="1693"/>
      <c r="D3" s="1693"/>
      <c r="E3" s="1693"/>
      <c r="F3" s="1693"/>
      <c r="G3" s="1693"/>
      <c r="H3" s="1693"/>
      <c r="I3" s="1693"/>
      <c r="J3" s="1693"/>
    </row>
    <row r="4" spans="1:15" ht="38.25" x14ac:dyDescent="0.2">
      <c r="A4" s="865" t="s">
        <v>0</v>
      </c>
      <c r="B4" s="865" t="s">
        <v>1</v>
      </c>
      <c r="C4" s="865" t="s">
        <v>2</v>
      </c>
      <c r="D4" s="865" t="s">
        <v>3</v>
      </c>
      <c r="E4" s="865" t="s">
        <v>661</v>
      </c>
      <c r="F4" s="865" t="s">
        <v>603</v>
      </c>
      <c r="G4" s="866" t="s">
        <v>662</v>
      </c>
      <c r="H4" s="867" t="s">
        <v>697</v>
      </c>
      <c r="I4" s="868" t="s">
        <v>586</v>
      </c>
      <c r="J4" s="869" t="s">
        <v>609</v>
      </c>
      <c r="K4" s="870"/>
      <c r="L4" s="870"/>
      <c r="M4" s="870"/>
      <c r="N4" s="870"/>
      <c r="O4" s="870"/>
    </row>
    <row r="5" spans="1:15" x14ac:dyDescent="0.2">
      <c r="A5" s="951" t="s">
        <v>5</v>
      </c>
      <c r="B5" s="951"/>
      <c r="C5" s="951"/>
      <c r="D5" s="952" t="s">
        <v>6</v>
      </c>
      <c r="E5" s="953">
        <f>E6+E8+E10</f>
        <v>41000</v>
      </c>
      <c r="F5" s="953">
        <f t="shared" ref="F5:J5" si="0">F6+F8+F10</f>
        <v>606894.4</v>
      </c>
      <c r="G5" s="953">
        <f>G6+G8+G10</f>
        <v>647894.4</v>
      </c>
      <c r="H5" s="954">
        <f t="shared" si="0"/>
        <v>579335.4</v>
      </c>
      <c r="I5" s="955">
        <f>H5/G5</f>
        <v>0.89418182963149551</v>
      </c>
      <c r="J5" s="953">
        <f t="shared" si="0"/>
        <v>0</v>
      </c>
    </row>
    <row r="6" spans="1:15" ht="15" x14ac:dyDescent="0.2">
      <c r="A6" s="871"/>
      <c r="B6" s="956" t="s">
        <v>212</v>
      </c>
      <c r="C6" s="957"/>
      <c r="D6" s="958" t="s">
        <v>213</v>
      </c>
      <c r="E6" s="959">
        <v>20000</v>
      </c>
      <c r="F6" s="959">
        <f t="shared" ref="F6:J6" si="1">F7</f>
        <v>0</v>
      </c>
      <c r="G6" s="959">
        <f t="shared" si="1"/>
        <v>20000</v>
      </c>
      <c r="H6" s="960">
        <f t="shared" si="1"/>
        <v>0</v>
      </c>
      <c r="I6" s="960">
        <f>H6/G6</f>
        <v>0</v>
      </c>
      <c r="J6" s="959">
        <f t="shared" si="1"/>
        <v>0</v>
      </c>
    </row>
    <row r="7" spans="1:15" ht="33.75" x14ac:dyDescent="0.2">
      <c r="A7" s="872"/>
      <c r="B7" s="872"/>
      <c r="C7" s="873" t="s">
        <v>214</v>
      </c>
      <c r="D7" s="874" t="s">
        <v>215</v>
      </c>
      <c r="E7" s="875">
        <v>20000</v>
      </c>
      <c r="F7" s="875">
        <f>G7-E7</f>
        <v>0</v>
      </c>
      <c r="G7" s="876">
        <v>20000</v>
      </c>
      <c r="H7" s="877">
        <v>0</v>
      </c>
      <c r="I7" s="878">
        <f>H7/G7</f>
        <v>0</v>
      </c>
      <c r="J7" s="877">
        <v>0</v>
      </c>
    </row>
    <row r="8" spans="1:15" ht="15" x14ac:dyDescent="0.2">
      <c r="A8" s="871"/>
      <c r="B8" s="956" t="s">
        <v>216</v>
      </c>
      <c r="C8" s="957"/>
      <c r="D8" s="958" t="s">
        <v>217</v>
      </c>
      <c r="E8" s="959" t="str">
        <f>E9</f>
        <v>17 000,00</v>
      </c>
      <c r="F8" s="959">
        <f t="shared" ref="F8:H8" si="2">F9</f>
        <v>0</v>
      </c>
      <c r="G8" s="959">
        <f t="shared" si="2"/>
        <v>17000</v>
      </c>
      <c r="H8" s="961">
        <f t="shared" si="2"/>
        <v>7441</v>
      </c>
      <c r="I8" s="962">
        <f>H8/G8</f>
        <v>0.43770588235294117</v>
      </c>
      <c r="J8" s="959">
        <v>0</v>
      </c>
    </row>
    <row r="9" spans="1:15" ht="22.5" x14ac:dyDescent="0.2">
      <c r="A9" s="872"/>
      <c r="B9" s="872"/>
      <c r="C9" s="873" t="s">
        <v>219</v>
      </c>
      <c r="D9" s="874" t="s">
        <v>220</v>
      </c>
      <c r="E9" s="875" t="s">
        <v>218</v>
      </c>
      <c r="F9" s="875">
        <f>G9-E9</f>
        <v>0</v>
      </c>
      <c r="G9" s="876">
        <v>17000</v>
      </c>
      <c r="H9" s="877">
        <v>7441</v>
      </c>
      <c r="I9" s="878">
        <f t="shared" ref="I9:I71" si="3">H9/G9</f>
        <v>0.43770588235294117</v>
      </c>
      <c r="J9" s="877">
        <v>0</v>
      </c>
    </row>
    <row r="10" spans="1:15" ht="15" x14ac:dyDescent="0.2">
      <c r="A10" s="871"/>
      <c r="B10" s="956" t="s">
        <v>11</v>
      </c>
      <c r="C10" s="957"/>
      <c r="D10" s="958" t="s">
        <v>12</v>
      </c>
      <c r="E10" s="959">
        <f>E11+E12+E13+E14+E15+E16</f>
        <v>4000</v>
      </c>
      <c r="F10" s="959">
        <f>F11+F12+F13+F14+F15+F16</f>
        <v>606894.4</v>
      </c>
      <c r="G10" s="959">
        <f t="shared" ref="G10" si="4">G11+G12+G13+G14+G15+G16</f>
        <v>610894.4</v>
      </c>
      <c r="H10" s="961">
        <f>SUM(H11:H16)</f>
        <v>571894.4</v>
      </c>
      <c r="I10" s="962">
        <f>H10/G10</f>
        <v>0.93615917906597279</v>
      </c>
      <c r="J10" s="959">
        <v>0</v>
      </c>
    </row>
    <row r="11" spans="1:15" x14ac:dyDescent="0.2">
      <c r="A11" s="872"/>
      <c r="B11" s="872"/>
      <c r="C11" s="873" t="s">
        <v>221</v>
      </c>
      <c r="D11" s="874" t="s">
        <v>222</v>
      </c>
      <c r="E11" s="875">
        <v>0</v>
      </c>
      <c r="F11" s="875">
        <f t="shared" ref="F11:F16" si="5">G11-E11</f>
        <v>5640</v>
      </c>
      <c r="G11" s="876">
        <v>5640</v>
      </c>
      <c r="H11" s="877">
        <v>5640</v>
      </c>
      <c r="I11" s="878">
        <f t="shared" si="3"/>
        <v>1</v>
      </c>
      <c r="J11" s="877">
        <v>0</v>
      </c>
    </row>
    <row r="12" spans="1:15" x14ac:dyDescent="0.2">
      <c r="A12" s="872"/>
      <c r="B12" s="872"/>
      <c r="C12" s="873" t="s">
        <v>223</v>
      </c>
      <c r="D12" s="874" t="s">
        <v>224</v>
      </c>
      <c r="E12" s="875">
        <v>0</v>
      </c>
      <c r="F12" s="875">
        <f t="shared" si="5"/>
        <v>964.45</v>
      </c>
      <c r="G12" s="876">
        <v>964.45</v>
      </c>
      <c r="H12" s="877">
        <v>964.45</v>
      </c>
      <c r="I12" s="878">
        <f t="shared" si="3"/>
        <v>1</v>
      </c>
      <c r="J12" s="877">
        <v>0</v>
      </c>
    </row>
    <row r="13" spans="1:15" x14ac:dyDescent="0.2">
      <c r="A13" s="872"/>
      <c r="B13" s="872"/>
      <c r="C13" s="873" t="s">
        <v>225</v>
      </c>
      <c r="D13" s="874" t="s">
        <v>226</v>
      </c>
      <c r="E13" s="875">
        <v>0</v>
      </c>
      <c r="F13" s="875">
        <f t="shared" si="5"/>
        <v>138.18</v>
      </c>
      <c r="G13" s="876">
        <v>138.18</v>
      </c>
      <c r="H13" s="877">
        <v>138.18</v>
      </c>
      <c r="I13" s="878">
        <f t="shared" si="3"/>
        <v>1</v>
      </c>
      <c r="J13" s="877">
        <v>0</v>
      </c>
    </row>
    <row r="14" spans="1:15" x14ac:dyDescent="0.2">
      <c r="A14" s="872"/>
      <c r="B14" s="872"/>
      <c r="C14" s="873" t="s">
        <v>227</v>
      </c>
      <c r="D14" s="874" t="s">
        <v>228</v>
      </c>
      <c r="E14" s="875">
        <v>0</v>
      </c>
      <c r="F14" s="875">
        <f t="shared" si="5"/>
        <v>2524.4899999999998</v>
      </c>
      <c r="G14" s="876">
        <v>2524.4899999999998</v>
      </c>
      <c r="H14" s="877">
        <v>2524.4899999999998</v>
      </c>
      <c r="I14" s="878">
        <f t="shared" si="3"/>
        <v>1</v>
      </c>
      <c r="J14" s="877">
        <v>0</v>
      </c>
    </row>
    <row r="15" spans="1:15" x14ac:dyDescent="0.2">
      <c r="A15" s="872"/>
      <c r="B15" s="872"/>
      <c r="C15" s="873" t="s">
        <v>229</v>
      </c>
      <c r="D15" s="874" t="s">
        <v>230</v>
      </c>
      <c r="E15" s="875">
        <v>4000</v>
      </c>
      <c r="F15" s="875">
        <f t="shared" si="5"/>
        <v>36946.5</v>
      </c>
      <c r="G15" s="876">
        <v>40946.5</v>
      </c>
      <c r="H15" s="877">
        <v>1946.5</v>
      </c>
      <c r="I15" s="878">
        <f>H15/G15</f>
        <v>4.7537640579780931E-2</v>
      </c>
      <c r="J15" s="877">
        <v>0</v>
      </c>
    </row>
    <row r="16" spans="1:15" x14ac:dyDescent="0.2">
      <c r="A16" s="872"/>
      <c r="B16" s="872"/>
      <c r="C16" s="873" t="s">
        <v>231</v>
      </c>
      <c r="D16" s="874" t="s">
        <v>232</v>
      </c>
      <c r="E16" s="875">
        <v>0</v>
      </c>
      <c r="F16" s="875">
        <f t="shared" si="5"/>
        <v>560680.78</v>
      </c>
      <c r="G16" s="876">
        <v>560680.78</v>
      </c>
      <c r="H16" s="877">
        <v>560680.78</v>
      </c>
      <c r="I16" s="878">
        <f>H16/G16</f>
        <v>1</v>
      </c>
      <c r="J16" s="877">
        <v>0</v>
      </c>
    </row>
    <row r="17" spans="1:10" x14ac:dyDescent="0.2">
      <c r="A17" s="951" t="s">
        <v>18</v>
      </c>
      <c r="B17" s="951"/>
      <c r="C17" s="951"/>
      <c r="D17" s="952" t="s">
        <v>19</v>
      </c>
      <c r="E17" s="953">
        <f>E18</f>
        <v>25000</v>
      </c>
      <c r="F17" s="953">
        <f t="shared" ref="F17:J17" si="6">F18</f>
        <v>0</v>
      </c>
      <c r="G17" s="953">
        <f>G18</f>
        <v>25000</v>
      </c>
      <c r="H17" s="953">
        <f t="shared" si="6"/>
        <v>1495.0499999999997</v>
      </c>
      <c r="I17" s="963">
        <f t="shared" si="3"/>
        <v>5.9801999999999987E-2</v>
      </c>
      <c r="J17" s="953">
        <f t="shared" si="6"/>
        <v>223.53000000000003</v>
      </c>
    </row>
    <row r="18" spans="1:10" ht="15" x14ac:dyDescent="0.2">
      <c r="A18" s="871"/>
      <c r="B18" s="956" t="s">
        <v>21</v>
      </c>
      <c r="C18" s="957"/>
      <c r="D18" s="958" t="s">
        <v>12</v>
      </c>
      <c r="E18" s="959">
        <f>E19+E20+E21+E22+E24+E23</f>
        <v>25000</v>
      </c>
      <c r="F18" s="959">
        <f>F19+F20+F21+F22+F24+F23</f>
        <v>0</v>
      </c>
      <c r="G18" s="959">
        <f>G19+G20+G21+G22+G24+G23</f>
        <v>25000</v>
      </c>
      <c r="H18" s="959">
        <f>H19+H20+H21+H22+H24+H23</f>
        <v>1495.0499999999997</v>
      </c>
      <c r="I18" s="964">
        <f t="shared" si="3"/>
        <v>5.9801999999999987E-2</v>
      </c>
      <c r="J18" s="959">
        <f>J19+J20+J21+J22+J24+J23</f>
        <v>223.53000000000003</v>
      </c>
    </row>
    <row r="19" spans="1:10" x14ac:dyDescent="0.2">
      <c r="A19" s="872"/>
      <c r="B19" s="872"/>
      <c r="C19" s="873" t="s">
        <v>223</v>
      </c>
      <c r="D19" s="874" t="s">
        <v>224</v>
      </c>
      <c r="E19" s="875" t="s">
        <v>233</v>
      </c>
      <c r="F19" s="875">
        <f t="shared" ref="F19:F24" si="7">G19-E19</f>
        <v>0</v>
      </c>
      <c r="G19" s="876" t="s">
        <v>233</v>
      </c>
      <c r="H19" s="877">
        <v>160.34</v>
      </c>
      <c r="I19" s="879">
        <f t="shared" si="3"/>
        <v>0.20715762273901808</v>
      </c>
      <c r="J19" s="877">
        <v>85.5</v>
      </c>
    </row>
    <row r="20" spans="1:10" x14ac:dyDescent="0.2">
      <c r="A20" s="872"/>
      <c r="B20" s="872"/>
      <c r="C20" s="873" t="s">
        <v>234</v>
      </c>
      <c r="D20" s="874" t="s">
        <v>235</v>
      </c>
      <c r="E20" s="875" t="s">
        <v>236</v>
      </c>
      <c r="F20" s="875">
        <f t="shared" si="7"/>
        <v>0</v>
      </c>
      <c r="G20" s="876" t="s">
        <v>236</v>
      </c>
      <c r="H20" s="877">
        <v>984.99</v>
      </c>
      <c r="I20" s="879">
        <f t="shared" si="3"/>
        <v>0.21888666666666667</v>
      </c>
      <c r="J20" s="877">
        <v>122.23</v>
      </c>
    </row>
    <row r="21" spans="1:10" x14ac:dyDescent="0.2">
      <c r="A21" s="872"/>
      <c r="B21" s="872"/>
      <c r="C21" s="873" t="s">
        <v>227</v>
      </c>
      <c r="D21" s="874" t="s">
        <v>228</v>
      </c>
      <c r="E21" s="875">
        <v>17246</v>
      </c>
      <c r="F21" s="875">
        <f t="shared" si="7"/>
        <v>-7000</v>
      </c>
      <c r="G21" s="876">
        <v>10246</v>
      </c>
      <c r="H21" s="877">
        <v>161.59</v>
      </c>
      <c r="I21" s="879">
        <f t="shared" si="3"/>
        <v>1.577103259808706E-2</v>
      </c>
      <c r="J21" s="877">
        <v>0</v>
      </c>
    </row>
    <row r="22" spans="1:10" x14ac:dyDescent="0.2">
      <c r="A22" s="872"/>
      <c r="B22" s="872"/>
      <c r="C22" s="873" t="s">
        <v>237</v>
      </c>
      <c r="D22" s="874" t="s">
        <v>238</v>
      </c>
      <c r="E22" s="875">
        <v>2000</v>
      </c>
      <c r="F22" s="875">
        <f t="shared" si="7"/>
        <v>0</v>
      </c>
      <c r="G22" s="876">
        <v>2000</v>
      </c>
      <c r="H22" s="877">
        <v>188.13</v>
      </c>
      <c r="I22" s="879">
        <f t="shared" si="3"/>
        <v>9.4064999999999996E-2</v>
      </c>
      <c r="J22" s="877">
        <v>15.8</v>
      </c>
    </row>
    <row r="23" spans="1:10" x14ac:dyDescent="0.2">
      <c r="A23" s="872"/>
      <c r="B23" s="872"/>
      <c r="C23" s="873" t="s">
        <v>248</v>
      </c>
      <c r="D23" s="874" t="s">
        <v>249</v>
      </c>
      <c r="E23" s="875">
        <v>0</v>
      </c>
      <c r="F23" s="875">
        <f t="shared" si="7"/>
        <v>7000</v>
      </c>
      <c r="G23" s="876">
        <v>7000</v>
      </c>
      <c r="H23" s="877">
        <v>0</v>
      </c>
      <c r="I23" s="879">
        <v>0</v>
      </c>
      <c r="J23" s="877">
        <v>0</v>
      </c>
    </row>
    <row r="24" spans="1:10" x14ac:dyDescent="0.2">
      <c r="A24" s="872"/>
      <c r="B24" s="872"/>
      <c r="C24" s="873" t="s">
        <v>229</v>
      </c>
      <c r="D24" s="874" t="s">
        <v>230</v>
      </c>
      <c r="E24" s="875">
        <v>480</v>
      </c>
      <c r="F24" s="875">
        <f t="shared" si="7"/>
        <v>0</v>
      </c>
      <c r="G24" s="876" t="s">
        <v>239</v>
      </c>
      <c r="H24" s="877">
        <v>0</v>
      </c>
      <c r="I24" s="879">
        <f t="shared" si="3"/>
        <v>0</v>
      </c>
      <c r="J24" s="877">
        <v>0</v>
      </c>
    </row>
    <row r="25" spans="1:10" x14ac:dyDescent="0.2">
      <c r="A25" s="951" t="s">
        <v>24</v>
      </c>
      <c r="B25" s="951"/>
      <c r="C25" s="951"/>
      <c r="D25" s="952" t="s">
        <v>25</v>
      </c>
      <c r="E25" s="953">
        <f>E26+E32+E34+E30</f>
        <v>4723548.78</v>
      </c>
      <c r="F25" s="953">
        <f>F26+F32+F34+F30</f>
        <v>3458191.53</v>
      </c>
      <c r="G25" s="953">
        <f>G26+G32+G34+G30</f>
        <v>8181740.3099999996</v>
      </c>
      <c r="H25" s="953">
        <f>H26+H32+H34+H30</f>
        <v>2263821.0100000002</v>
      </c>
      <c r="I25" s="963">
        <f t="shared" si="3"/>
        <v>0.27669186801652473</v>
      </c>
      <c r="J25" s="953">
        <f>J26+J32+J34+J30</f>
        <v>29782</v>
      </c>
    </row>
    <row r="26" spans="1:10" ht="15" x14ac:dyDescent="0.2">
      <c r="A26" s="871"/>
      <c r="B26" s="956" t="s">
        <v>240</v>
      </c>
      <c r="C26" s="957"/>
      <c r="D26" s="958" t="s">
        <v>241</v>
      </c>
      <c r="E26" s="959">
        <f>SUM(E27:E29)</f>
        <v>760585.42999999993</v>
      </c>
      <c r="F26" s="959">
        <f>SUM(F27:F29)</f>
        <v>-4300</v>
      </c>
      <c r="G26" s="959">
        <f>SUM(G27:G29)</f>
        <v>756285.42999999993</v>
      </c>
      <c r="H26" s="959">
        <f>SUM(H27:H29)</f>
        <v>318389.95</v>
      </c>
      <c r="I26" s="964">
        <f t="shared" si="3"/>
        <v>0.4209917808412626</v>
      </c>
      <c r="J26" s="959">
        <f>SUM(J27:J29)</f>
        <v>0</v>
      </c>
    </row>
    <row r="27" spans="1:10" ht="33.75" x14ac:dyDescent="0.2">
      <c r="A27" s="872"/>
      <c r="B27" s="872"/>
      <c r="C27" s="873" t="s">
        <v>140</v>
      </c>
      <c r="D27" s="874" t="s">
        <v>242</v>
      </c>
      <c r="E27" s="875">
        <v>460000</v>
      </c>
      <c r="F27" s="875">
        <f>G27-E27</f>
        <v>0</v>
      </c>
      <c r="G27" s="876">
        <v>460000</v>
      </c>
      <c r="H27" s="877">
        <v>181455.56</v>
      </c>
      <c r="I27" s="879">
        <f t="shared" si="3"/>
        <v>0.39446860869565215</v>
      </c>
      <c r="J27" s="877">
        <v>0</v>
      </c>
    </row>
    <row r="28" spans="1:10" ht="33.75" x14ac:dyDescent="0.2">
      <c r="A28" s="872"/>
      <c r="B28" s="872"/>
      <c r="C28" s="873" t="s">
        <v>8</v>
      </c>
      <c r="D28" s="874" t="s">
        <v>360</v>
      </c>
      <c r="E28" s="875">
        <v>210585.43</v>
      </c>
      <c r="F28" s="875">
        <f>G28-E28</f>
        <v>0</v>
      </c>
      <c r="G28" s="876">
        <v>210585.43</v>
      </c>
      <c r="H28" s="877">
        <v>105292.72</v>
      </c>
      <c r="I28" s="879">
        <f t="shared" si="3"/>
        <v>0.50000002374333308</v>
      </c>
      <c r="J28" s="877">
        <v>0</v>
      </c>
    </row>
    <row r="29" spans="1:10" x14ac:dyDescent="0.2">
      <c r="A29" s="872"/>
      <c r="B29" s="872"/>
      <c r="C29" s="974" t="s">
        <v>229</v>
      </c>
      <c r="D29" s="975" t="s">
        <v>230</v>
      </c>
      <c r="E29" s="976">
        <v>90000</v>
      </c>
      <c r="F29" s="976">
        <f>G29-E29</f>
        <v>-4300</v>
      </c>
      <c r="G29" s="977">
        <v>85700</v>
      </c>
      <c r="H29" s="978">
        <v>31641.67</v>
      </c>
      <c r="I29" s="979">
        <f>H29/G29</f>
        <v>0.36921435239206535</v>
      </c>
      <c r="J29" s="978">
        <v>0</v>
      </c>
    </row>
    <row r="30" spans="1:10" x14ac:dyDescent="0.2">
      <c r="A30" s="971"/>
      <c r="B30" s="987" t="s">
        <v>666</v>
      </c>
      <c r="C30" s="987"/>
      <c r="D30" s="988" t="s">
        <v>667</v>
      </c>
      <c r="E30" s="989">
        <f>E31</f>
        <v>0</v>
      </c>
      <c r="F30" s="989">
        <f>F31</f>
        <v>11000</v>
      </c>
      <c r="G30" s="989">
        <f t="shared" ref="G30:J30" si="8">G31</f>
        <v>11000</v>
      </c>
      <c r="H30" s="989">
        <f t="shared" si="8"/>
        <v>0</v>
      </c>
      <c r="I30" s="934">
        <f>I31</f>
        <v>0</v>
      </c>
      <c r="J30" s="989">
        <f t="shared" si="8"/>
        <v>0</v>
      </c>
    </row>
    <row r="31" spans="1:10" x14ac:dyDescent="0.2">
      <c r="A31" s="971"/>
      <c r="B31" s="973"/>
      <c r="C31" s="973" t="s">
        <v>229</v>
      </c>
      <c r="D31" s="984" t="s">
        <v>230</v>
      </c>
      <c r="E31" s="985">
        <v>0</v>
      </c>
      <c r="F31" s="985">
        <f>G31-E31</f>
        <v>11000</v>
      </c>
      <c r="G31" s="985">
        <v>11000</v>
      </c>
      <c r="H31" s="877">
        <v>0</v>
      </c>
      <c r="I31" s="879">
        <v>0</v>
      </c>
      <c r="J31" s="877">
        <v>0</v>
      </c>
    </row>
    <row r="32" spans="1:10" ht="15" x14ac:dyDescent="0.2">
      <c r="A32" s="871"/>
      <c r="B32" s="972" t="s">
        <v>245</v>
      </c>
      <c r="C32" s="980"/>
      <c r="D32" s="981" t="s">
        <v>246</v>
      </c>
      <c r="E32" s="982">
        <f>E33</f>
        <v>0</v>
      </c>
      <c r="F32" s="982">
        <f>F33</f>
        <v>1050000</v>
      </c>
      <c r="G32" s="982">
        <f t="shared" ref="G32:J32" si="9">G33</f>
        <v>1050000</v>
      </c>
      <c r="H32" s="982">
        <f t="shared" si="9"/>
        <v>0</v>
      </c>
      <c r="I32" s="983">
        <f t="shared" si="3"/>
        <v>0</v>
      </c>
      <c r="J32" s="982">
        <f t="shared" si="9"/>
        <v>0</v>
      </c>
    </row>
    <row r="33" spans="1:10" ht="33.75" x14ac:dyDescent="0.2">
      <c r="A33" s="872"/>
      <c r="B33" s="872"/>
      <c r="C33" s="873" t="s">
        <v>10</v>
      </c>
      <c r="D33" s="874" t="s">
        <v>247</v>
      </c>
      <c r="E33" s="875">
        <v>0</v>
      </c>
      <c r="F33" s="875">
        <f>G33-E33</f>
        <v>1050000</v>
      </c>
      <c r="G33" s="876">
        <v>1050000</v>
      </c>
      <c r="H33" s="877">
        <v>0</v>
      </c>
      <c r="I33" s="879">
        <f t="shared" si="3"/>
        <v>0</v>
      </c>
      <c r="J33" s="877">
        <v>0</v>
      </c>
    </row>
    <row r="34" spans="1:10" ht="15" x14ac:dyDescent="0.2">
      <c r="A34" s="871"/>
      <c r="B34" s="956" t="s">
        <v>26</v>
      </c>
      <c r="C34" s="957"/>
      <c r="D34" s="958" t="s">
        <v>27</v>
      </c>
      <c r="E34" s="959">
        <f>E35+E36+E37+E38+E39+E40</f>
        <v>3962963.35</v>
      </c>
      <c r="F34" s="959">
        <f>F35+F36+F37+F38+F39+F40</f>
        <v>2401491.5299999998</v>
      </c>
      <c r="G34" s="959">
        <f>G35+G36+G37+G38+G39+G40</f>
        <v>6364454.8799999999</v>
      </c>
      <c r="H34" s="959">
        <f>H35+H36+H37+H38+H39+H40</f>
        <v>1945431.06</v>
      </c>
      <c r="I34" s="964">
        <f t="shared" si="3"/>
        <v>0.30567127848033393</v>
      </c>
      <c r="J34" s="959">
        <f>J35+J36+J37+J38+J39+J40</f>
        <v>29782</v>
      </c>
    </row>
    <row r="35" spans="1:10" x14ac:dyDescent="0.2">
      <c r="A35" s="872"/>
      <c r="B35" s="872"/>
      <c r="C35" s="873" t="s">
        <v>227</v>
      </c>
      <c r="D35" s="874" t="s">
        <v>228</v>
      </c>
      <c r="E35" s="875">
        <v>43000</v>
      </c>
      <c r="F35" s="875">
        <f t="shared" ref="F35:F40" si="10">G35-E35</f>
        <v>0</v>
      </c>
      <c r="G35" s="876">
        <v>43000</v>
      </c>
      <c r="H35" s="877">
        <v>1127.6099999999999</v>
      </c>
      <c r="I35" s="879">
        <f t="shared" si="3"/>
        <v>2.6223488372093019E-2</v>
      </c>
      <c r="J35" s="877">
        <v>0</v>
      </c>
    </row>
    <row r="36" spans="1:10" x14ac:dyDescent="0.2">
      <c r="A36" s="872"/>
      <c r="B36" s="872"/>
      <c r="C36" s="873" t="s">
        <v>248</v>
      </c>
      <c r="D36" s="874" t="s">
        <v>249</v>
      </c>
      <c r="E36" s="875">
        <v>168000</v>
      </c>
      <c r="F36" s="875">
        <f t="shared" si="10"/>
        <v>0</v>
      </c>
      <c r="G36" s="876">
        <v>168000</v>
      </c>
      <c r="H36" s="877">
        <v>0</v>
      </c>
      <c r="I36" s="879">
        <f t="shared" si="3"/>
        <v>0</v>
      </c>
      <c r="J36" s="877">
        <v>0</v>
      </c>
    </row>
    <row r="37" spans="1:10" x14ac:dyDescent="0.2">
      <c r="A37" s="872"/>
      <c r="B37" s="872"/>
      <c r="C37" s="873" t="s">
        <v>229</v>
      </c>
      <c r="D37" s="874" t="s">
        <v>230</v>
      </c>
      <c r="E37" s="875">
        <v>1096500</v>
      </c>
      <c r="F37" s="875">
        <f t="shared" si="10"/>
        <v>-9840</v>
      </c>
      <c r="G37" s="876">
        <v>1086660</v>
      </c>
      <c r="H37" s="877">
        <v>267674.03999999998</v>
      </c>
      <c r="I37" s="879">
        <f t="shared" si="3"/>
        <v>0.24632731489150239</v>
      </c>
      <c r="J37" s="877">
        <v>29782</v>
      </c>
    </row>
    <row r="38" spans="1:10" x14ac:dyDescent="0.2">
      <c r="A38" s="872"/>
      <c r="B38" s="872"/>
      <c r="C38" s="873" t="s">
        <v>231</v>
      </c>
      <c r="D38" s="874" t="s">
        <v>232</v>
      </c>
      <c r="E38" s="875">
        <v>12000</v>
      </c>
      <c r="F38" s="875">
        <f t="shared" si="10"/>
        <v>0</v>
      </c>
      <c r="G38" s="876">
        <v>12000</v>
      </c>
      <c r="H38" s="877">
        <v>7342.82</v>
      </c>
      <c r="I38" s="879">
        <f t="shared" si="3"/>
        <v>0.61190166666666668</v>
      </c>
      <c r="J38" s="877">
        <v>0</v>
      </c>
    </row>
    <row r="39" spans="1:10" x14ac:dyDescent="0.2">
      <c r="A39" s="872"/>
      <c r="B39" s="872"/>
      <c r="C39" s="974" t="s">
        <v>250</v>
      </c>
      <c r="D39" s="975" t="s">
        <v>251</v>
      </c>
      <c r="E39" s="976">
        <v>1843463.35</v>
      </c>
      <c r="F39" s="976">
        <f t="shared" si="10"/>
        <v>3211331.53</v>
      </c>
      <c r="G39" s="977">
        <v>5054794.88</v>
      </c>
      <c r="H39" s="978">
        <v>1669286.59</v>
      </c>
      <c r="I39" s="979">
        <f t="shared" si="3"/>
        <v>0.3302382449987763</v>
      </c>
      <c r="J39" s="978">
        <v>0</v>
      </c>
    </row>
    <row r="40" spans="1:10" ht="33.75" x14ac:dyDescent="0.2">
      <c r="A40" s="971"/>
      <c r="B40" s="996"/>
      <c r="C40" s="973" t="s">
        <v>10</v>
      </c>
      <c r="D40" s="984" t="s">
        <v>247</v>
      </c>
      <c r="E40" s="985">
        <v>800000</v>
      </c>
      <c r="F40" s="985">
        <f t="shared" si="10"/>
        <v>-800000</v>
      </c>
      <c r="G40" s="985">
        <v>0</v>
      </c>
      <c r="H40" s="877">
        <v>0</v>
      </c>
      <c r="I40" s="879">
        <v>0</v>
      </c>
      <c r="J40" s="877">
        <v>0</v>
      </c>
    </row>
    <row r="41" spans="1:10" x14ac:dyDescent="0.2">
      <c r="A41" s="951" t="s">
        <v>252</v>
      </c>
      <c r="B41" s="991"/>
      <c r="C41" s="991"/>
      <c r="D41" s="992" t="s">
        <v>253</v>
      </c>
      <c r="E41" s="993">
        <f>E42</f>
        <v>212000</v>
      </c>
      <c r="F41" s="993">
        <f>F42</f>
        <v>-106484</v>
      </c>
      <c r="G41" s="993">
        <f t="shared" ref="G41:J41" si="11">G42</f>
        <v>105516</v>
      </c>
      <c r="H41" s="993">
        <f t="shared" si="11"/>
        <v>12666.43</v>
      </c>
      <c r="I41" s="994">
        <f>H41/G41</f>
        <v>0.12004274233291634</v>
      </c>
      <c r="J41" s="993">
        <f t="shared" si="11"/>
        <v>175.86</v>
      </c>
    </row>
    <row r="42" spans="1:10" ht="15" x14ac:dyDescent="0.2">
      <c r="A42" s="871"/>
      <c r="B42" s="956" t="s">
        <v>254</v>
      </c>
      <c r="C42" s="957"/>
      <c r="D42" s="958" t="s">
        <v>12</v>
      </c>
      <c r="E42" s="959">
        <f>E43+E44+E45</f>
        <v>212000</v>
      </c>
      <c r="F42" s="959">
        <f>F43+F44+F45</f>
        <v>-106484</v>
      </c>
      <c r="G42" s="959">
        <f t="shared" ref="G42:H42" si="12">G43+G44+G45</f>
        <v>105516</v>
      </c>
      <c r="H42" s="959">
        <f t="shared" si="12"/>
        <v>12666.43</v>
      </c>
      <c r="I42" s="964">
        <f t="shared" si="3"/>
        <v>0.12004274233291634</v>
      </c>
      <c r="J42" s="959">
        <f>J43+J44+J45</f>
        <v>175.86</v>
      </c>
    </row>
    <row r="43" spans="1:10" x14ac:dyDescent="0.2">
      <c r="A43" s="872"/>
      <c r="B43" s="872"/>
      <c r="C43" s="873" t="s">
        <v>227</v>
      </c>
      <c r="D43" s="874" t="s">
        <v>228</v>
      </c>
      <c r="E43" s="875">
        <v>12000</v>
      </c>
      <c r="F43" s="875">
        <f>G43-E43</f>
        <v>0</v>
      </c>
      <c r="G43" s="876">
        <v>12000</v>
      </c>
      <c r="H43" s="877">
        <v>5194.83</v>
      </c>
      <c r="I43" s="879">
        <f t="shared" si="3"/>
        <v>0.43290249999999997</v>
      </c>
      <c r="J43" s="877">
        <v>0</v>
      </c>
    </row>
    <row r="44" spans="1:10" x14ac:dyDescent="0.2">
      <c r="A44" s="872"/>
      <c r="B44" s="872"/>
      <c r="C44" s="873" t="s">
        <v>229</v>
      </c>
      <c r="D44" s="874" t="s">
        <v>230</v>
      </c>
      <c r="E44" s="875">
        <v>110000</v>
      </c>
      <c r="F44" s="875">
        <f>G44-E44</f>
        <v>-16484</v>
      </c>
      <c r="G44" s="876">
        <v>93516</v>
      </c>
      <c r="H44" s="877">
        <v>7471.6</v>
      </c>
      <c r="I44" s="879">
        <f t="shared" si="3"/>
        <v>7.9896488301467131E-2</v>
      </c>
      <c r="J44" s="877">
        <v>175.86</v>
      </c>
    </row>
    <row r="45" spans="1:10" x14ac:dyDescent="0.2">
      <c r="A45" s="872"/>
      <c r="B45" s="872"/>
      <c r="C45" s="873" t="s">
        <v>257</v>
      </c>
      <c r="D45" s="874" t="s">
        <v>258</v>
      </c>
      <c r="E45" s="875">
        <v>90000</v>
      </c>
      <c r="F45" s="875">
        <f>G45-E45</f>
        <v>-90000</v>
      </c>
      <c r="G45" s="876" t="s">
        <v>7</v>
      </c>
      <c r="H45" s="877">
        <v>0</v>
      </c>
      <c r="I45" s="879">
        <v>0</v>
      </c>
      <c r="J45" s="877">
        <v>0</v>
      </c>
    </row>
    <row r="46" spans="1:10" x14ac:dyDescent="0.2">
      <c r="A46" s="951" t="s">
        <v>30</v>
      </c>
      <c r="B46" s="951"/>
      <c r="C46" s="951"/>
      <c r="D46" s="952" t="s">
        <v>31</v>
      </c>
      <c r="E46" s="953">
        <f>E47+E49</f>
        <v>1214366.21</v>
      </c>
      <c r="F46" s="953">
        <f>F47+F49</f>
        <v>-40000</v>
      </c>
      <c r="G46" s="953">
        <f t="shared" ref="G46:J46" si="13">G47+G49</f>
        <v>1174366.21</v>
      </c>
      <c r="H46" s="953">
        <f t="shared" si="13"/>
        <v>564988.74</v>
      </c>
      <c r="I46" s="963">
        <f>H46/G46</f>
        <v>0.48110098467495926</v>
      </c>
      <c r="J46" s="953">
        <f t="shared" si="13"/>
        <v>3196.3</v>
      </c>
    </row>
    <row r="47" spans="1:10" ht="15" x14ac:dyDescent="0.2">
      <c r="A47" s="871"/>
      <c r="B47" s="956" t="s">
        <v>259</v>
      </c>
      <c r="C47" s="957"/>
      <c r="D47" s="958" t="s">
        <v>260</v>
      </c>
      <c r="E47" s="959">
        <f>E48</f>
        <v>463166.21</v>
      </c>
      <c r="F47" s="959">
        <f>F48</f>
        <v>0</v>
      </c>
      <c r="G47" s="959">
        <f t="shared" ref="G47:J47" si="14">G48</f>
        <v>463166.21</v>
      </c>
      <c r="H47" s="959">
        <f t="shared" si="14"/>
        <v>231583.1</v>
      </c>
      <c r="I47" s="964">
        <f>H47/G47</f>
        <v>0.49999998920473926</v>
      </c>
      <c r="J47" s="959">
        <f t="shared" si="14"/>
        <v>0</v>
      </c>
    </row>
    <row r="48" spans="1:10" ht="22.5" x14ac:dyDescent="0.2">
      <c r="A48" s="872"/>
      <c r="B48" s="872"/>
      <c r="C48" s="873" t="s">
        <v>261</v>
      </c>
      <c r="D48" s="874" t="s">
        <v>262</v>
      </c>
      <c r="E48" s="875">
        <v>463166.21</v>
      </c>
      <c r="F48" s="875">
        <f>G48-E48</f>
        <v>0</v>
      </c>
      <c r="G48" s="876">
        <v>463166.21</v>
      </c>
      <c r="H48" s="877">
        <v>231583.1</v>
      </c>
      <c r="I48" s="879">
        <f t="shared" si="3"/>
        <v>0.49999998920473926</v>
      </c>
      <c r="J48" s="877">
        <v>0</v>
      </c>
    </row>
    <row r="49" spans="1:10" ht="15" x14ac:dyDescent="0.2">
      <c r="A49" s="871"/>
      <c r="B49" s="956" t="s">
        <v>32</v>
      </c>
      <c r="C49" s="957"/>
      <c r="D49" s="958" t="s">
        <v>33</v>
      </c>
      <c r="E49" s="959">
        <f>E50+E51+E52+E53+E54+E55+E56+E57+E58+E59+E60</f>
        <v>751200</v>
      </c>
      <c r="F49" s="959">
        <f>F50+F51+F52+F53+F54+F55+F56+F57+F58+F59+F60</f>
        <v>-40000</v>
      </c>
      <c r="G49" s="959">
        <f t="shared" ref="G49:H49" si="15">G50+G51+G52+G53+G54+G55+G56+G57+G58+G59+G60</f>
        <v>711200</v>
      </c>
      <c r="H49" s="959">
        <f t="shared" si="15"/>
        <v>333405.64</v>
      </c>
      <c r="I49" s="964">
        <f>H49/G49</f>
        <v>0.46879308211473569</v>
      </c>
      <c r="J49" s="959">
        <f>J50+J51+J52+J53+J54+J55+J56+J57+J58+J59+J60</f>
        <v>3196.3</v>
      </c>
    </row>
    <row r="50" spans="1:10" x14ac:dyDescent="0.2">
      <c r="A50" s="872"/>
      <c r="B50" s="872"/>
      <c r="C50" s="873" t="s">
        <v>227</v>
      </c>
      <c r="D50" s="874" t="s">
        <v>228</v>
      </c>
      <c r="E50" s="875">
        <v>5000</v>
      </c>
      <c r="F50" s="875">
        <f t="shared" ref="F50:F60" si="16">G50-E50</f>
        <v>0</v>
      </c>
      <c r="G50" s="876">
        <v>5000</v>
      </c>
      <c r="H50" s="877">
        <v>229.9</v>
      </c>
      <c r="I50" s="879">
        <f t="shared" si="3"/>
        <v>4.598E-2</v>
      </c>
      <c r="J50" s="877">
        <v>0</v>
      </c>
    </row>
    <row r="51" spans="1:10" x14ac:dyDescent="0.2">
      <c r="A51" s="872"/>
      <c r="B51" s="872"/>
      <c r="C51" s="873" t="s">
        <v>237</v>
      </c>
      <c r="D51" s="874" t="s">
        <v>238</v>
      </c>
      <c r="E51" s="875">
        <v>115000</v>
      </c>
      <c r="F51" s="875">
        <f t="shared" si="16"/>
        <v>0</v>
      </c>
      <c r="G51" s="876">
        <v>115000</v>
      </c>
      <c r="H51" s="877">
        <v>82627.240000000005</v>
      </c>
      <c r="I51" s="879">
        <f t="shared" si="3"/>
        <v>0.7184977391304348</v>
      </c>
      <c r="J51" s="877">
        <v>1704.5</v>
      </c>
    </row>
    <row r="52" spans="1:10" x14ac:dyDescent="0.2">
      <c r="A52" s="872"/>
      <c r="B52" s="872"/>
      <c r="C52" s="873" t="s">
        <v>248</v>
      </c>
      <c r="D52" s="874" t="s">
        <v>249</v>
      </c>
      <c r="E52" s="875">
        <v>15000</v>
      </c>
      <c r="F52" s="875">
        <f t="shared" si="16"/>
        <v>0</v>
      </c>
      <c r="G52" s="876">
        <v>15000</v>
      </c>
      <c r="H52" s="877">
        <v>0</v>
      </c>
      <c r="I52" s="879">
        <f t="shared" si="3"/>
        <v>0</v>
      </c>
      <c r="J52" s="877">
        <v>0</v>
      </c>
    </row>
    <row r="53" spans="1:10" x14ac:dyDescent="0.2">
      <c r="A53" s="872"/>
      <c r="B53" s="872"/>
      <c r="C53" s="873" t="s">
        <v>229</v>
      </c>
      <c r="D53" s="874" t="s">
        <v>230</v>
      </c>
      <c r="E53" s="875">
        <v>110000</v>
      </c>
      <c r="F53" s="875">
        <f t="shared" si="16"/>
        <v>20000</v>
      </c>
      <c r="G53" s="876">
        <v>130000</v>
      </c>
      <c r="H53" s="877">
        <v>79644.97</v>
      </c>
      <c r="I53" s="879">
        <f t="shared" si="3"/>
        <v>0.61265361538461538</v>
      </c>
      <c r="J53" s="877">
        <v>1491.8</v>
      </c>
    </row>
    <row r="54" spans="1:10" x14ac:dyDescent="0.2">
      <c r="A54" s="872"/>
      <c r="B54" s="872"/>
      <c r="C54" s="873" t="s">
        <v>231</v>
      </c>
      <c r="D54" s="874" t="s">
        <v>232</v>
      </c>
      <c r="E54" s="875">
        <v>2000</v>
      </c>
      <c r="F54" s="875">
        <f t="shared" si="16"/>
        <v>0</v>
      </c>
      <c r="G54" s="876">
        <v>2000</v>
      </c>
      <c r="H54" s="877">
        <v>610</v>
      </c>
      <c r="I54" s="879">
        <f t="shared" si="3"/>
        <v>0.30499999999999999</v>
      </c>
      <c r="J54" s="877">
        <v>0</v>
      </c>
    </row>
    <row r="55" spans="1:10" ht="22.5" x14ac:dyDescent="0.2">
      <c r="A55" s="872"/>
      <c r="B55" s="872"/>
      <c r="C55" s="873" t="s">
        <v>263</v>
      </c>
      <c r="D55" s="874" t="s">
        <v>264</v>
      </c>
      <c r="E55" s="875">
        <v>700</v>
      </c>
      <c r="F55" s="875">
        <f t="shared" si="16"/>
        <v>0</v>
      </c>
      <c r="G55" s="876">
        <v>700</v>
      </c>
      <c r="H55" s="877">
        <v>662</v>
      </c>
      <c r="I55" s="879">
        <f t="shared" si="3"/>
        <v>0.94571428571428573</v>
      </c>
      <c r="J55" s="877">
        <v>0</v>
      </c>
    </row>
    <row r="56" spans="1:10" x14ac:dyDescent="0.2">
      <c r="A56" s="872"/>
      <c r="B56" s="872"/>
      <c r="C56" s="873" t="s">
        <v>265</v>
      </c>
      <c r="D56" s="874" t="s">
        <v>266</v>
      </c>
      <c r="E56" s="875">
        <v>5500</v>
      </c>
      <c r="F56" s="875">
        <f t="shared" si="16"/>
        <v>200</v>
      </c>
      <c r="G56" s="876">
        <v>5700</v>
      </c>
      <c r="H56" s="877">
        <v>5483.62</v>
      </c>
      <c r="I56" s="879">
        <f t="shared" si="3"/>
        <v>0.96203859649122803</v>
      </c>
      <c r="J56" s="877">
        <v>0</v>
      </c>
    </row>
    <row r="57" spans="1:10" x14ac:dyDescent="0.2">
      <c r="A57" s="872"/>
      <c r="B57" s="872"/>
      <c r="C57" s="873" t="s">
        <v>267</v>
      </c>
      <c r="D57" s="874" t="s">
        <v>268</v>
      </c>
      <c r="E57" s="875">
        <v>30000</v>
      </c>
      <c r="F57" s="875">
        <f t="shared" si="16"/>
        <v>0</v>
      </c>
      <c r="G57" s="876">
        <v>30000</v>
      </c>
      <c r="H57" s="877">
        <v>116.13</v>
      </c>
      <c r="I57" s="879">
        <f t="shared" si="3"/>
        <v>3.8709999999999999E-3</v>
      </c>
      <c r="J57" s="877">
        <v>0</v>
      </c>
    </row>
    <row r="58" spans="1:10" ht="22.5" x14ac:dyDescent="0.2">
      <c r="A58" s="872"/>
      <c r="B58" s="872"/>
      <c r="C58" s="873" t="s">
        <v>269</v>
      </c>
      <c r="D58" s="874" t="s">
        <v>270</v>
      </c>
      <c r="E58" s="875">
        <v>260000</v>
      </c>
      <c r="F58" s="875">
        <f t="shared" si="16"/>
        <v>-60200</v>
      </c>
      <c r="G58" s="876">
        <v>199800</v>
      </c>
      <c r="H58" s="877">
        <v>6331.78</v>
      </c>
      <c r="I58" s="879">
        <f t="shared" si="3"/>
        <v>3.1690590590590588E-2</v>
      </c>
      <c r="J58" s="877">
        <v>0</v>
      </c>
    </row>
    <row r="59" spans="1:10" x14ac:dyDescent="0.2">
      <c r="A59" s="872"/>
      <c r="B59" s="872"/>
      <c r="C59" s="873" t="s">
        <v>272</v>
      </c>
      <c r="D59" s="874" t="s">
        <v>273</v>
      </c>
      <c r="E59" s="875">
        <v>5000</v>
      </c>
      <c r="F59" s="875">
        <f t="shared" si="16"/>
        <v>0</v>
      </c>
      <c r="G59" s="876">
        <v>5000</v>
      </c>
      <c r="H59" s="877">
        <v>200</v>
      </c>
      <c r="I59" s="879">
        <f t="shared" si="3"/>
        <v>0.04</v>
      </c>
      <c r="J59" s="877">
        <v>0</v>
      </c>
    </row>
    <row r="60" spans="1:10" x14ac:dyDescent="0.2">
      <c r="A60" s="872"/>
      <c r="B60" s="872"/>
      <c r="C60" s="873" t="s">
        <v>257</v>
      </c>
      <c r="D60" s="874" t="s">
        <v>258</v>
      </c>
      <c r="E60" s="875">
        <v>203000</v>
      </c>
      <c r="F60" s="875">
        <f t="shared" si="16"/>
        <v>0</v>
      </c>
      <c r="G60" s="876">
        <v>203000</v>
      </c>
      <c r="H60" s="877">
        <v>157500</v>
      </c>
      <c r="I60" s="879">
        <f t="shared" si="3"/>
        <v>0.77586206896551724</v>
      </c>
      <c r="J60" s="877">
        <v>0</v>
      </c>
    </row>
    <row r="61" spans="1:10" x14ac:dyDescent="0.2">
      <c r="A61" s="951" t="s">
        <v>274</v>
      </c>
      <c r="B61" s="951"/>
      <c r="C61" s="951"/>
      <c r="D61" s="952" t="s">
        <v>275</v>
      </c>
      <c r="E61" s="953">
        <f>E62+E65</f>
        <v>120000</v>
      </c>
      <c r="F61" s="953">
        <f>F62+F65</f>
        <v>21631.1</v>
      </c>
      <c r="G61" s="953">
        <f t="shared" ref="G61:J61" si="17">G62+G65</f>
        <v>141631.1</v>
      </c>
      <c r="H61" s="953">
        <f t="shared" si="17"/>
        <v>29214.32</v>
      </c>
      <c r="I61" s="963">
        <f t="shared" si="3"/>
        <v>0.20627051544470104</v>
      </c>
      <c r="J61" s="953">
        <f t="shared" si="17"/>
        <v>0</v>
      </c>
    </row>
    <row r="62" spans="1:10" ht="15" x14ac:dyDescent="0.2">
      <c r="A62" s="871"/>
      <c r="B62" s="956" t="s">
        <v>276</v>
      </c>
      <c r="C62" s="957"/>
      <c r="D62" s="958" t="s">
        <v>277</v>
      </c>
      <c r="E62" s="959">
        <f>E63+E64</f>
        <v>100000</v>
      </c>
      <c r="F62" s="959">
        <f>F63+F64</f>
        <v>-1368.9000000000015</v>
      </c>
      <c r="G62" s="959">
        <f t="shared" ref="G62:J62" si="18">G63+G64</f>
        <v>98631.1</v>
      </c>
      <c r="H62" s="959">
        <f t="shared" si="18"/>
        <v>27932.32</v>
      </c>
      <c r="I62" s="964">
        <f t="shared" ref="I62:I67" si="19">H62/G62</f>
        <v>0.28319992375629999</v>
      </c>
      <c r="J62" s="959">
        <f t="shared" si="18"/>
        <v>0</v>
      </c>
    </row>
    <row r="63" spans="1:10" x14ac:dyDescent="0.2">
      <c r="A63" s="872"/>
      <c r="B63" s="872"/>
      <c r="C63" s="873" t="s">
        <v>234</v>
      </c>
      <c r="D63" s="874" t="s">
        <v>235</v>
      </c>
      <c r="E63" s="875">
        <v>30000</v>
      </c>
      <c r="F63" s="875">
        <f>G63-E63</f>
        <v>-1368.9000000000015</v>
      </c>
      <c r="G63" s="876">
        <v>28631.1</v>
      </c>
      <c r="H63" s="877">
        <v>2265</v>
      </c>
      <c r="I63" s="879">
        <f t="shared" si="19"/>
        <v>7.9109779226086321E-2</v>
      </c>
      <c r="J63" s="877">
        <v>0</v>
      </c>
    </row>
    <row r="64" spans="1:10" x14ac:dyDescent="0.2">
      <c r="A64" s="872"/>
      <c r="B64" s="872"/>
      <c r="C64" s="873" t="s">
        <v>229</v>
      </c>
      <c r="D64" s="874" t="s">
        <v>230</v>
      </c>
      <c r="E64" s="875">
        <v>70000</v>
      </c>
      <c r="F64" s="875">
        <f>G64-E64</f>
        <v>0</v>
      </c>
      <c r="G64" s="876">
        <v>70000</v>
      </c>
      <c r="H64" s="877">
        <v>25667.32</v>
      </c>
      <c r="I64" s="879">
        <f t="shared" si="19"/>
        <v>0.366676</v>
      </c>
      <c r="J64" s="877">
        <v>0</v>
      </c>
    </row>
    <row r="65" spans="1:10" ht="15" x14ac:dyDescent="0.2">
      <c r="A65" s="871"/>
      <c r="B65" s="956" t="s">
        <v>278</v>
      </c>
      <c r="C65" s="957"/>
      <c r="D65" s="958" t="s">
        <v>279</v>
      </c>
      <c r="E65" s="959">
        <f>E66</f>
        <v>20000</v>
      </c>
      <c r="F65" s="959">
        <f>F66</f>
        <v>23000</v>
      </c>
      <c r="G65" s="959">
        <f t="shared" ref="G65:J65" si="20">G66</f>
        <v>43000</v>
      </c>
      <c r="H65" s="959">
        <f t="shared" si="20"/>
        <v>1282</v>
      </c>
      <c r="I65" s="964">
        <f t="shared" si="19"/>
        <v>2.9813953488372093E-2</v>
      </c>
      <c r="J65" s="959">
        <f t="shared" si="20"/>
        <v>0</v>
      </c>
    </row>
    <row r="66" spans="1:10" x14ac:dyDescent="0.2">
      <c r="A66" s="872"/>
      <c r="B66" s="872"/>
      <c r="C66" s="873" t="s">
        <v>229</v>
      </c>
      <c r="D66" s="874" t="s">
        <v>230</v>
      </c>
      <c r="E66" s="875">
        <v>20000</v>
      </c>
      <c r="F66" s="875">
        <f>G66-E66</f>
        <v>23000</v>
      </c>
      <c r="G66" s="876">
        <v>43000</v>
      </c>
      <c r="H66" s="877">
        <v>1282</v>
      </c>
      <c r="I66" s="879">
        <f t="shared" si="19"/>
        <v>2.9813953488372093E-2</v>
      </c>
      <c r="J66" s="877">
        <v>0</v>
      </c>
    </row>
    <row r="67" spans="1:10" x14ac:dyDescent="0.2">
      <c r="A67" s="951" t="s">
        <v>45</v>
      </c>
      <c r="B67" s="951"/>
      <c r="C67" s="951"/>
      <c r="D67" s="952" t="s">
        <v>46</v>
      </c>
      <c r="E67" s="953">
        <f>E68+E73+E80+E104+E109+E127</f>
        <v>7457711.6399999997</v>
      </c>
      <c r="F67" s="953">
        <f>F68+F73+F80+F104+F109+F127</f>
        <v>-262091.21999999997</v>
      </c>
      <c r="G67" s="953">
        <f>G68+G73+G80+G104+G109+G127</f>
        <v>7195620.4200000009</v>
      </c>
      <c r="H67" s="953">
        <f>H68+H73+H80+H104+H109+H127</f>
        <v>3450298.2600000002</v>
      </c>
      <c r="I67" s="963">
        <f t="shared" si="19"/>
        <v>0.4794997593828052</v>
      </c>
      <c r="J67" s="953">
        <f>J68+J73+J80+J104+J109+J127</f>
        <v>135945.14000000004</v>
      </c>
    </row>
    <row r="68" spans="1:10" ht="15" x14ac:dyDescent="0.2">
      <c r="A68" s="871"/>
      <c r="B68" s="956" t="s">
        <v>47</v>
      </c>
      <c r="C68" s="957"/>
      <c r="D68" s="958" t="s">
        <v>48</v>
      </c>
      <c r="E68" s="959">
        <f>E69+E70+E71+E72</f>
        <v>162235.00000000003</v>
      </c>
      <c r="F68" s="959">
        <f>F69+F70+F71+F72</f>
        <v>7201</v>
      </c>
      <c r="G68" s="959">
        <f t="shared" ref="G68:H68" si="21">G69+G70+G71+G72</f>
        <v>169436.00000000003</v>
      </c>
      <c r="H68" s="959">
        <f t="shared" si="21"/>
        <v>83880.000000000015</v>
      </c>
      <c r="I68" s="964">
        <f t="shared" si="3"/>
        <v>0.49505417974928589</v>
      </c>
      <c r="J68" s="959">
        <f>J69+J70+J71+J72</f>
        <v>0</v>
      </c>
    </row>
    <row r="69" spans="1:10" x14ac:dyDescent="0.2">
      <c r="A69" s="872"/>
      <c r="B69" s="872"/>
      <c r="C69" s="873" t="s">
        <v>221</v>
      </c>
      <c r="D69" s="874" t="s">
        <v>222</v>
      </c>
      <c r="E69" s="875">
        <v>134700.97</v>
      </c>
      <c r="F69" s="875">
        <f>G69-E69</f>
        <v>7201</v>
      </c>
      <c r="G69" s="876">
        <v>141901.97</v>
      </c>
      <c r="H69" s="877">
        <v>70110.33</v>
      </c>
      <c r="I69" s="879">
        <f t="shared" si="3"/>
        <v>0.49407580458537681</v>
      </c>
      <c r="J69" s="877">
        <v>0</v>
      </c>
    </row>
    <row r="70" spans="1:10" x14ac:dyDescent="0.2">
      <c r="A70" s="872"/>
      <c r="B70" s="872"/>
      <c r="C70" s="873" t="s">
        <v>223</v>
      </c>
      <c r="D70" s="874" t="s">
        <v>224</v>
      </c>
      <c r="E70" s="875">
        <v>23033.86</v>
      </c>
      <c r="F70" s="875">
        <f>G70-E70</f>
        <v>0</v>
      </c>
      <c r="G70" s="876">
        <v>23033.86</v>
      </c>
      <c r="H70" s="877">
        <v>12051.96</v>
      </c>
      <c r="I70" s="879">
        <f t="shared" si="3"/>
        <v>0.52322797828935308</v>
      </c>
      <c r="J70" s="877">
        <v>0</v>
      </c>
    </row>
    <row r="71" spans="1:10" x14ac:dyDescent="0.2">
      <c r="A71" s="872"/>
      <c r="B71" s="872"/>
      <c r="C71" s="873" t="s">
        <v>225</v>
      </c>
      <c r="D71" s="874" t="s">
        <v>226</v>
      </c>
      <c r="E71" s="875">
        <v>3300.17</v>
      </c>
      <c r="F71" s="875">
        <f>G71-E71</f>
        <v>0</v>
      </c>
      <c r="G71" s="876">
        <v>3300.17</v>
      </c>
      <c r="H71" s="877">
        <v>1717.71</v>
      </c>
      <c r="I71" s="879">
        <f t="shared" si="3"/>
        <v>0.52049136862646472</v>
      </c>
      <c r="J71" s="877">
        <v>0</v>
      </c>
    </row>
    <row r="72" spans="1:10" x14ac:dyDescent="0.2">
      <c r="A72" s="872"/>
      <c r="B72" s="872"/>
      <c r="C72" s="873" t="s">
        <v>227</v>
      </c>
      <c r="D72" s="874" t="s">
        <v>228</v>
      </c>
      <c r="E72" s="875">
        <v>1200</v>
      </c>
      <c r="F72" s="875">
        <f>G72-E72</f>
        <v>0</v>
      </c>
      <c r="G72" s="876">
        <v>1200</v>
      </c>
      <c r="H72" s="877">
        <v>0</v>
      </c>
      <c r="I72" s="879">
        <v>0</v>
      </c>
      <c r="J72" s="877">
        <v>0</v>
      </c>
    </row>
    <row r="73" spans="1:10" ht="15" x14ac:dyDescent="0.2">
      <c r="A73" s="871"/>
      <c r="B73" s="956" t="s">
        <v>283</v>
      </c>
      <c r="C73" s="957"/>
      <c r="D73" s="958" t="s">
        <v>284</v>
      </c>
      <c r="E73" s="959">
        <f>E74+E75+E76+E77+E79+E78</f>
        <v>368943.2</v>
      </c>
      <c r="F73" s="959">
        <f>F74+F75+F76+F77+F79+F78</f>
        <v>0</v>
      </c>
      <c r="G73" s="959">
        <f t="shared" ref="G73:J73" si="22">G74+G75+G76+G77+G79+G78</f>
        <v>368943.2</v>
      </c>
      <c r="H73" s="959">
        <f t="shared" si="22"/>
        <v>154933.34999999998</v>
      </c>
      <c r="I73" s="964">
        <f t="shared" ref="I73:I137" si="23">H73/G73</f>
        <v>0.41993821813222193</v>
      </c>
      <c r="J73" s="959">
        <f t="shared" si="22"/>
        <v>0</v>
      </c>
    </row>
    <row r="74" spans="1:10" x14ac:dyDescent="0.2">
      <c r="A74" s="872"/>
      <c r="B74" s="872"/>
      <c r="C74" s="873" t="s">
        <v>285</v>
      </c>
      <c r="D74" s="874" t="s">
        <v>286</v>
      </c>
      <c r="E74" s="875">
        <v>328943.2</v>
      </c>
      <c r="F74" s="875">
        <f t="shared" ref="F74:F79" si="24">G74-E74</f>
        <v>0</v>
      </c>
      <c r="G74" s="876">
        <v>328943.2</v>
      </c>
      <c r="H74" s="877">
        <v>149270</v>
      </c>
      <c r="I74" s="879">
        <f t="shared" si="23"/>
        <v>0.45378655038316645</v>
      </c>
      <c r="J74" s="877">
        <v>0</v>
      </c>
    </row>
    <row r="75" spans="1:10" x14ac:dyDescent="0.2">
      <c r="A75" s="872"/>
      <c r="B75" s="872"/>
      <c r="C75" s="873" t="s">
        <v>287</v>
      </c>
      <c r="D75" s="874" t="s">
        <v>288</v>
      </c>
      <c r="E75" s="875">
        <v>4000</v>
      </c>
      <c r="F75" s="875">
        <f t="shared" si="24"/>
        <v>0</v>
      </c>
      <c r="G75" s="876">
        <v>4000</v>
      </c>
      <c r="H75" s="877">
        <v>0</v>
      </c>
      <c r="I75" s="879">
        <f t="shared" si="23"/>
        <v>0</v>
      </c>
      <c r="J75" s="877">
        <v>0</v>
      </c>
    </row>
    <row r="76" spans="1:10" x14ac:dyDescent="0.2">
      <c r="A76" s="872"/>
      <c r="B76" s="872"/>
      <c r="C76" s="873" t="s">
        <v>227</v>
      </c>
      <c r="D76" s="874" t="s">
        <v>228</v>
      </c>
      <c r="E76" s="875">
        <v>22000</v>
      </c>
      <c r="F76" s="875">
        <f t="shared" si="24"/>
        <v>-1300</v>
      </c>
      <c r="G76" s="876">
        <v>20700</v>
      </c>
      <c r="H76" s="877">
        <v>1090.31</v>
      </c>
      <c r="I76" s="879">
        <f t="shared" si="23"/>
        <v>5.26719806763285E-2</v>
      </c>
      <c r="J76" s="877">
        <v>0</v>
      </c>
    </row>
    <row r="77" spans="1:10" x14ac:dyDescent="0.2">
      <c r="A77" s="872"/>
      <c r="B77" s="872"/>
      <c r="C77" s="873" t="s">
        <v>229</v>
      </c>
      <c r="D77" s="874" t="s">
        <v>230</v>
      </c>
      <c r="E77" s="875">
        <v>10000</v>
      </c>
      <c r="F77" s="875">
        <f t="shared" si="24"/>
        <v>0</v>
      </c>
      <c r="G77" s="876">
        <v>10000</v>
      </c>
      <c r="H77" s="877">
        <v>3945.74</v>
      </c>
      <c r="I77" s="879">
        <f t="shared" si="23"/>
        <v>0.39457399999999998</v>
      </c>
      <c r="J77" s="877">
        <v>0</v>
      </c>
    </row>
    <row r="78" spans="1:10" x14ac:dyDescent="0.2">
      <c r="A78" s="872"/>
      <c r="B78" s="872"/>
      <c r="C78" s="873" t="s">
        <v>255</v>
      </c>
      <c r="D78" s="874" t="s">
        <v>256</v>
      </c>
      <c r="E78" s="875">
        <v>0</v>
      </c>
      <c r="F78" s="875">
        <f t="shared" si="24"/>
        <v>1300</v>
      </c>
      <c r="G78" s="876">
        <v>1300</v>
      </c>
      <c r="H78" s="877">
        <v>627.29999999999995</v>
      </c>
      <c r="I78" s="879">
        <f t="shared" si="23"/>
        <v>0.48253846153846153</v>
      </c>
      <c r="J78" s="877">
        <v>0</v>
      </c>
    </row>
    <row r="79" spans="1:10" x14ac:dyDescent="0.2">
      <c r="A79" s="872"/>
      <c r="B79" s="872"/>
      <c r="C79" s="873" t="s">
        <v>289</v>
      </c>
      <c r="D79" s="874" t="s">
        <v>290</v>
      </c>
      <c r="E79" s="875">
        <v>4000</v>
      </c>
      <c r="F79" s="875">
        <f t="shared" si="24"/>
        <v>0</v>
      </c>
      <c r="G79" s="876">
        <v>4000</v>
      </c>
      <c r="H79" s="877">
        <v>0</v>
      </c>
      <c r="I79" s="879">
        <f t="shared" si="23"/>
        <v>0</v>
      </c>
      <c r="J79" s="877">
        <v>0</v>
      </c>
    </row>
    <row r="80" spans="1:10" ht="15" x14ac:dyDescent="0.2">
      <c r="A80" s="871"/>
      <c r="B80" s="956" t="s">
        <v>49</v>
      </c>
      <c r="C80" s="957"/>
      <c r="D80" s="958" t="s">
        <v>50</v>
      </c>
      <c r="E80" s="959">
        <f>E81+E82+E83+E84+E85+E86+E87+E88+E89+E90+E91+E92+E93+E94+E95+E96+E97+E98+E99+E101+E102++E103+E100</f>
        <v>5389687.4399999995</v>
      </c>
      <c r="F80" s="959">
        <f t="shared" ref="F80:H80" si="25">F81+F82+F83+F84+F85+F86+F87+F88+F89+F90+F91+F92+F93+F94+F95+F96+F97+F98+F99+F101+F102++F103+F100</f>
        <v>-393000</v>
      </c>
      <c r="G80" s="959">
        <f t="shared" si="25"/>
        <v>4996687.4400000004</v>
      </c>
      <c r="H80" s="959">
        <f t="shared" si="25"/>
        <v>2311440.79</v>
      </c>
      <c r="I80" s="964">
        <f t="shared" si="23"/>
        <v>0.46259463249516358</v>
      </c>
      <c r="J80" s="959">
        <f>J81+J82+J83+J84+J85+J86+J87+J88+J89+J90+J91+J92+J93+J94+J95+J96+J97+J98+J99+J101+J102+J100</f>
        <v>119080.64000000003</v>
      </c>
    </row>
    <row r="81" spans="1:10" x14ac:dyDescent="0.2">
      <c r="A81" s="872"/>
      <c r="B81" s="872"/>
      <c r="C81" s="873" t="s">
        <v>291</v>
      </c>
      <c r="D81" s="874" t="s">
        <v>292</v>
      </c>
      <c r="E81" s="875">
        <v>7500</v>
      </c>
      <c r="F81" s="875">
        <f>G81-E81</f>
        <v>0</v>
      </c>
      <c r="G81" s="876">
        <v>7500</v>
      </c>
      <c r="H81" s="877">
        <v>900</v>
      </c>
      <c r="I81" s="879">
        <f t="shared" si="23"/>
        <v>0.12</v>
      </c>
      <c r="J81" s="877">
        <v>0</v>
      </c>
    </row>
    <row r="82" spans="1:10" x14ac:dyDescent="0.2">
      <c r="A82" s="872"/>
      <c r="B82" s="872"/>
      <c r="C82" s="873" t="s">
        <v>221</v>
      </c>
      <c r="D82" s="874" t="s">
        <v>222</v>
      </c>
      <c r="E82" s="875">
        <v>3089893.85</v>
      </c>
      <c r="F82" s="875">
        <f>G82-E82</f>
        <v>0</v>
      </c>
      <c r="G82" s="876">
        <v>3089893.85</v>
      </c>
      <c r="H82" s="877">
        <v>1294421.31</v>
      </c>
      <c r="I82" s="879">
        <f t="shared" si="23"/>
        <v>0.41892096390301564</v>
      </c>
      <c r="J82" s="877">
        <v>64388.26</v>
      </c>
    </row>
    <row r="83" spans="1:10" x14ac:dyDescent="0.2">
      <c r="A83" s="872"/>
      <c r="B83" s="872"/>
      <c r="C83" s="873" t="s">
        <v>280</v>
      </c>
      <c r="D83" s="874" t="s">
        <v>281</v>
      </c>
      <c r="E83" s="875">
        <v>216086.8</v>
      </c>
      <c r="F83" s="875">
        <f>G83-E83</f>
        <v>0</v>
      </c>
      <c r="G83" s="876">
        <v>216086.8</v>
      </c>
      <c r="H83" s="877">
        <v>195818.01</v>
      </c>
      <c r="I83" s="879">
        <f t="shared" si="23"/>
        <v>0.90620070268058961</v>
      </c>
      <c r="J83" s="877">
        <v>0</v>
      </c>
    </row>
    <row r="84" spans="1:10" x14ac:dyDescent="0.2">
      <c r="A84" s="872"/>
      <c r="B84" s="872"/>
      <c r="C84" s="873" t="s">
        <v>223</v>
      </c>
      <c r="D84" s="874" t="s">
        <v>224</v>
      </c>
      <c r="E84" s="875">
        <v>533050.91</v>
      </c>
      <c r="F84" s="875">
        <f t="shared" ref="F84:F102" si="26">G84-E84</f>
        <v>-2500</v>
      </c>
      <c r="G84" s="876">
        <v>530550.91</v>
      </c>
      <c r="H84" s="877">
        <v>264144.8</v>
      </c>
      <c r="I84" s="879">
        <f t="shared" si="23"/>
        <v>0.49786890385316646</v>
      </c>
      <c r="J84" s="877">
        <v>27489.57</v>
      </c>
    </row>
    <row r="85" spans="1:10" x14ac:dyDescent="0.2">
      <c r="A85" s="872"/>
      <c r="B85" s="872"/>
      <c r="C85" s="873" t="s">
        <v>225</v>
      </c>
      <c r="D85" s="874" t="s">
        <v>226</v>
      </c>
      <c r="E85" s="875">
        <v>70004.88</v>
      </c>
      <c r="F85" s="875">
        <f t="shared" si="26"/>
        <v>0</v>
      </c>
      <c r="G85" s="876">
        <v>70004.88</v>
      </c>
      <c r="H85" s="877">
        <v>23725.25</v>
      </c>
      <c r="I85" s="879">
        <f t="shared" si="23"/>
        <v>0.33890851609202099</v>
      </c>
      <c r="J85" s="877">
        <v>3959.16</v>
      </c>
    </row>
    <row r="86" spans="1:10" ht="22.5" x14ac:dyDescent="0.2">
      <c r="A86" s="872"/>
      <c r="B86" s="872"/>
      <c r="C86" s="873" t="s">
        <v>293</v>
      </c>
      <c r="D86" s="874" t="s">
        <v>294</v>
      </c>
      <c r="E86" s="875">
        <v>30000</v>
      </c>
      <c r="F86" s="875">
        <f t="shared" si="26"/>
        <v>0</v>
      </c>
      <c r="G86" s="876">
        <v>30000</v>
      </c>
      <c r="H86" s="877">
        <v>24143</v>
      </c>
      <c r="I86" s="879">
        <f t="shared" si="23"/>
        <v>0.80476666666666663</v>
      </c>
      <c r="J86" s="877">
        <v>4486</v>
      </c>
    </row>
    <row r="87" spans="1:10" x14ac:dyDescent="0.2">
      <c r="A87" s="872"/>
      <c r="B87" s="872"/>
      <c r="C87" s="873" t="s">
        <v>234</v>
      </c>
      <c r="D87" s="874" t="s">
        <v>235</v>
      </c>
      <c r="E87" s="875">
        <v>50000</v>
      </c>
      <c r="F87" s="875">
        <f t="shared" si="26"/>
        <v>-2500</v>
      </c>
      <c r="G87" s="876">
        <v>47500</v>
      </c>
      <c r="H87" s="877">
        <v>32884.410000000003</v>
      </c>
      <c r="I87" s="879">
        <f t="shared" si="23"/>
        <v>0.69230336842105267</v>
      </c>
      <c r="J87" s="877">
        <v>1120.8499999999999</v>
      </c>
    </row>
    <row r="88" spans="1:10" x14ac:dyDescent="0.2">
      <c r="A88" s="872"/>
      <c r="B88" s="872"/>
      <c r="C88" s="873" t="s">
        <v>227</v>
      </c>
      <c r="D88" s="874" t="s">
        <v>228</v>
      </c>
      <c r="E88" s="875">
        <v>141700</v>
      </c>
      <c r="F88" s="875">
        <f>G88-E88</f>
        <v>-167.86999999999534</v>
      </c>
      <c r="G88" s="876">
        <v>141532.13</v>
      </c>
      <c r="H88" s="877">
        <v>48869.01</v>
      </c>
      <c r="I88" s="879">
        <f t="shared" si="23"/>
        <v>0.34528562524989909</v>
      </c>
      <c r="J88" s="877">
        <v>438.92</v>
      </c>
    </row>
    <row r="89" spans="1:10" x14ac:dyDescent="0.2">
      <c r="A89" s="872"/>
      <c r="B89" s="872"/>
      <c r="C89" s="873" t="s">
        <v>237</v>
      </c>
      <c r="D89" s="874" t="s">
        <v>238</v>
      </c>
      <c r="E89" s="875">
        <v>78000</v>
      </c>
      <c r="F89" s="875">
        <f t="shared" si="26"/>
        <v>0</v>
      </c>
      <c r="G89" s="876">
        <v>78000</v>
      </c>
      <c r="H89" s="877">
        <v>41839.54</v>
      </c>
      <c r="I89" s="879">
        <f t="shared" si="23"/>
        <v>0.53640435897435901</v>
      </c>
      <c r="J89" s="877">
        <v>1824.6</v>
      </c>
    </row>
    <row r="90" spans="1:10" x14ac:dyDescent="0.2">
      <c r="A90" s="872"/>
      <c r="B90" s="872"/>
      <c r="C90" s="873" t="s">
        <v>248</v>
      </c>
      <c r="D90" s="874" t="s">
        <v>249</v>
      </c>
      <c r="E90" s="875">
        <v>39000</v>
      </c>
      <c r="F90" s="875">
        <f t="shared" si="26"/>
        <v>0</v>
      </c>
      <c r="G90" s="876">
        <v>39000</v>
      </c>
      <c r="H90" s="877">
        <v>5059</v>
      </c>
      <c r="I90" s="879">
        <f t="shared" si="23"/>
        <v>0.12971794871794873</v>
      </c>
      <c r="J90" s="877">
        <v>0</v>
      </c>
    </row>
    <row r="91" spans="1:10" x14ac:dyDescent="0.2">
      <c r="A91" s="872"/>
      <c r="B91" s="872"/>
      <c r="C91" s="873" t="s">
        <v>295</v>
      </c>
      <c r="D91" s="874" t="s">
        <v>296</v>
      </c>
      <c r="E91" s="875">
        <v>4000</v>
      </c>
      <c r="F91" s="875">
        <f t="shared" si="26"/>
        <v>0</v>
      </c>
      <c r="G91" s="876">
        <v>4000</v>
      </c>
      <c r="H91" s="877">
        <v>1990</v>
      </c>
      <c r="I91" s="879">
        <f t="shared" si="23"/>
        <v>0.4975</v>
      </c>
      <c r="J91" s="877">
        <v>0</v>
      </c>
    </row>
    <row r="92" spans="1:10" x14ac:dyDescent="0.2">
      <c r="A92" s="872"/>
      <c r="B92" s="872"/>
      <c r="C92" s="873" t="s">
        <v>229</v>
      </c>
      <c r="D92" s="874" t="s">
        <v>230</v>
      </c>
      <c r="E92" s="875">
        <v>421500</v>
      </c>
      <c r="F92" s="875">
        <f t="shared" si="26"/>
        <v>3000</v>
      </c>
      <c r="G92" s="876">
        <v>424500</v>
      </c>
      <c r="H92" s="877">
        <v>208407.2</v>
      </c>
      <c r="I92" s="879">
        <f t="shared" si="23"/>
        <v>0.49094746760895175</v>
      </c>
      <c r="J92" s="877">
        <v>8708.24</v>
      </c>
    </row>
    <row r="93" spans="1:10" x14ac:dyDescent="0.2">
      <c r="A93" s="872"/>
      <c r="B93" s="872"/>
      <c r="C93" s="873" t="s">
        <v>255</v>
      </c>
      <c r="D93" s="874" t="s">
        <v>256</v>
      </c>
      <c r="E93" s="875">
        <v>36500</v>
      </c>
      <c r="F93" s="875">
        <f t="shared" si="26"/>
        <v>0</v>
      </c>
      <c r="G93" s="876">
        <v>36500</v>
      </c>
      <c r="H93" s="877">
        <v>18311.189999999999</v>
      </c>
      <c r="I93" s="879">
        <f t="shared" si="23"/>
        <v>0.50167643835616438</v>
      </c>
      <c r="J93" s="877">
        <v>30.74</v>
      </c>
    </row>
    <row r="94" spans="1:10" x14ac:dyDescent="0.2">
      <c r="A94" s="872"/>
      <c r="B94" s="872"/>
      <c r="C94" s="873" t="s">
        <v>297</v>
      </c>
      <c r="D94" s="874" t="s">
        <v>298</v>
      </c>
      <c r="E94" s="875">
        <v>1000</v>
      </c>
      <c r="F94" s="875">
        <f t="shared" si="26"/>
        <v>0</v>
      </c>
      <c r="G94" s="876" t="s">
        <v>53</v>
      </c>
      <c r="H94" s="877">
        <v>0</v>
      </c>
      <c r="I94" s="879">
        <f t="shared" si="23"/>
        <v>0</v>
      </c>
      <c r="J94" s="877">
        <v>0</v>
      </c>
    </row>
    <row r="95" spans="1:10" x14ac:dyDescent="0.2">
      <c r="A95" s="872"/>
      <c r="B95" s="872"/>
      <c r="C95" s="873" t="s">
        <v>299</v>
      </c>
      <c r="D95" s="874" t="s">
        <v>300</v>
      </c>
      <c r="E95" s="875">
        <v>60000</v>
      </c>
      <c r="F95" s="875">
        <f t="shared" si="26"/>
        <v>-10000</v>
      </c>
      <c r="G95" s="876">
        <v>50000</v>
      </c>
      <c r="H95" s="877">
        <v>22600</v>
      </c>
      <c r="I95" s="879">
        <f t="shared" si="23"/>
        <v>0.45200000000000001</v>
      </c>
      <c r="J95" s="877">
        <v>3800</v>
      </c>
    </row>
    <row r="96" spans="1:10" x14ac:dyDescent="0.2">
      <c r="A96" s="872"/>
      <c r="B96" s="872"/>
      <c r="C96" s="873" t="s">
        <v>301</v>
      </c>
      <c r="D96" s="874" t="s">
        <v>302</v>
      </c>
      <c r="E96" s="875">
        <v>38000</v>
      </c>
      <c r="F96" s="875">
        <f t="shared" si="26"/>
        <v>0</v>
      </c>
      <c r="G96" s="876" t="s">
        <v>303</v>
      </c>
      <c r="H96" s="877">
        <v>14944.56</v>
      </c>
      <c r="I96" s="879">
        <f t="shared" si="23"/>
        <v>0.3932778947368421</v>
      </c>
      <c r="J96" s="877">
        <v>2834.3</v>
      </c>
    </row>
    <row r="97" spans="1:10" x14ac:dyDescent="0.2">
      <c r="A97" s="872"/>
      <c r="B97" s="872"/>
      <c r="C97" s="873" t="s">
        <v>289</v>
      </c>
      <c r="D97" s="874" t="s">
        <v>290</v>
      </c>
      <c r="E97" s="875">
        <v>4000</v>
      </c>
      <c r="F97" s="875">
        <f t="shared" si="26"/>
        <v>0</v>
      </c>
      <c r="G97" s="876" t="s">
        <v>197</v>
      </c>
      <c r="H97" s="877">
        <v>0</v>
      </c>
      <c r="I97" s="879">
        <f t="shared" si="23"/>
        <v>0</v>
      </c>
      <c r="J97" s="877">
        <v>0</v>
      </c>
    </row>
    <row r="98" spans="1:10" x14ac:dyDescent="0.2">
      <c r="A98" s="872"/>
      <c r="B98" s="872"/>
      <c r="C98" s="873" t="s">
        <v>231</v>
      </c>
      <c r="D98" s="874" t="s">
        <v>232</v>
      </c>
      <c r="E98" s="875">
        <v>30000</v>
      </c>
      <c r="F98" s="875">
        <f t="shared" si="26"/>
        <v>0</v>
      </c>
      <c r="G98" s="876">
        <v>30000</v>
      </c>
      <c r="H98" s="877">
        <v>14215.01</v>
      </c>
      <c r="I98" s="879">
        <f t="shared" si="23"/>
        <v>0.47383366666666665</v>
      </c>
      <c r="J98" s="877">
        <v>0</v>
      </c>
    </row>
    <row r="99" spans="1:10" x14ac:dyDescent="0.2">
      <c r="A99" s="872"/>
      <c r="B99" s="872"/>
      <c r="C99" s="873" t="s">
        <v>304</v>
      </c>
      <c r="D99" s="874" t="s">
        <v>305</v>
      </c>
      <c r="E99" s="875">
        <v>79451</v>
      </c>
      <c r="F99" s="875">
        <f t="shared" si="26"/>
        <v>0</v>
      </c>
      <c r="G99" s="876">
        <v>79451</v>
      </c>
      <c r="H99" s="877">
        <v>59588</v>
      </c>
      <c r="I99" s="879">
        <f t="shared" si="23"/>
        <v>0.74999685340650213</v>
      </c>
      <c r="J99" s="877">
        <v>0</v>
      </c>
    </row>
    <row r="100" spans="1:10" ht="22.5" x14ac:dyDescent="0.2">
      <c r="A100" s="872"/>
      <c r="B100" s="872"/>
      <c r="C100" s="873" t="s">
        <v>269</v>
      </c>
      <c r="D100" s="874" t="s">
        <v>270</v>
      </c>
      <c r="E100" s="875">
        <v>0</v>
      </c>
      <c r="F100" s="875">
        <f>G100-E100</f>
        <v>167.87</v>
      </c>
      <c r="G100" s="876">
        <v>167.87</v>
      </c>
      <c r="H100" s="877">
        <v>167.87</v>
      </c>
      <c r="I100" s="879">
        <f t="shared" si="23"/>
        <v>1</v>
      </c>
      <c r="J100" s="877">
        <v>0</v>
      </c>
    </row>
    <row r="101" spans="1:10" x14ac:dyDescent="0.2">
      <c r="A101" s="872"/>
      <c r="B101" s="872"/>
      <c r="C101" s="873" t="s">
        <v>272</v>
      </c>
      <c r="D101" s="874" t="s">
        <v>273</v>
      </c>
      <c r="E101" s="875">
        <v>30000</v>
      </c>
      <c r="F101" s="875">
        <f t="shared" si="26"/>
        <v>0</v>
      </c>
      <c r="G101" s="876">
        <v>30000</v>
      </c>
      <c r="H101" s="877">
        <v>6814.29</v>
      </c>
      <c r="I101" s="879">
        <f t="shared" si="23"/>
        <v>0.22714300000000001</v>
      </c>
      <c r="J101" s="877">
        <v>0</v>
      </c>
    </row>
    <row r="102" spans="1:10" ht="22.5" x14ac:dyDescent="0.2">
      <c r="A102" s="872"/>
      <c r="B102" s="872"/>
      <c r="C102" s="873" t="s">
        <v>306</v>
      </c>
      <c r="D102" s="874" t="s">
        <v>307</v>
      </c>
      <c r="E102" s="875">
        <v>30000</v>
      </c>
      <c r="F102" s="875">
        <f t="shared" si="26"/>
        <v>0</v>
      </c>
      <c r="G102" s="876">
        <v>30000</v>
      </c>
      <c r="H102" s="877">
        <v>13598.34</v>
      </c>
      <c r="I102" s="879">
        <f t="shared" si="23"/>
        <v>0.45327800000000001</v>
      </c>
      <c r="J102" s="877">
        <v>0</v>
      </c>
    </row>
    <row r="103" spans="1:10" x14ac:dyDescent="0.2">
      <c r="A103" s="872"/>
      <c r="B103" s="872"/>
      <c r="C103" s="873" t="s">
        <v>250</v>
      </c>
      <c r="D103" s="874" t="s">
        <v>251</v>
      </c>
      <c r="E103" s="875">
        <v>400000</v>
      </c>
      <c r="F103" s="875">
        <f>G103-E103</f>
        <v>-381000</v>
      </c>
      <c r="G103" s="876">
        <v>19000</v>
      </c>
      <c r="H103" s="877">
        <v>19000</v>
      </c>
      <c r="I103" s="879">
        <f t="shared" si="23"/>
        <v>1</v>
      </c>
      <c r="J103" s="877">
        <v>0</v>
      </c>
    </row>
    <row r="104" spans="1:10" ht="15" x14ac:dyDescent="0.2">
      <c r="A104" s="871"/>
      <c r="B104" s="956" t="s">
        <v>308</v>
      </c>
      <c r="C104" s="957"/>
      <c r="D104" s="958" t="s">
        <v>309</v>
      </c>
      <c r="E104" s="959">
        <f>E105+E106+E107+E108</f>
        <v>151100</v>
      </c>
      <c r="F104" s="959">
        <f>F105+F106+F107+F108</f>
        <v>23707.78</v>
      </c>
      <c r="G104" s="959">
        <f t="shared" ref="G104:J104" si="27">G105+G106+G107+G108</f>
        <v>174807.78</v>
      </c>
      <c r="H104" s="959">
        <f t="shared" si="27"/>
        <v>82834.640000000014</v>
      </c>
      <c r="I104" s="964">
        <f t="shared" si="23"/>
        <v>0.4738612892401014</v>
      </c>
      <c r="J104" s="959">
        <f t="shared" si="27"/>
        <v>2393.08</v>
      </c>
    </row>
    <row r="105" spans="1:10" x14ac:dyDescent="0.2">
      <c r="A105" s="872"/>
      <c r="B105" s="872"/>
      <c r="C105" s="873" t="s">
        <v>223</v>
      </c>
      <c r="D105" s="874" t="s">
        <v>224</v>
      </c>
      <c r="E105" s="875">
        <v>0</v>
      </c>
      <c r="F105" s="875">
        <f>G105-E105</f>
        <v>2500</v>
      </c>
      <c r="G105" s="876">
        <v>2500</v>
      </c>
      <c r="H105" s="877">
        <v>1268.1099999999999</v>
      </c>
      <c r="I105" s="879">
        <f t="shared" si="23"/>
        <v>0.50724399999999992</v>
      </c>
      <c r="J105" s="877">
        <v>0</v>
      </c>
    </row>
    <row r="106" spans="1:10" x14ac:dyDescent="0.2">
      <c r="A106" s="872"/>
      <c r="B106" s="872"/>
      <c r="C106" s="873" t="s">
        <v>234</v>
      </c>
      <c r="D106" s="874" t="s">
        <v>235</v>
      </c>
      <c r="E106" s="875">
        <v>0</v>
      </c>
      <c r="F106" s="875">
        <f t="shared" ref="F106:F108" si="28">G106-E106</f>
        <v>12500</v>
      </c>
      <c r="G106" s="876">
        <v>12500</v>
      </c>
      <c r="H106" s="877">
        <v>10334.76</v>
      </c>
      <c r="I106" s="879">
        <f t="shared" si="23"/>
        <v>0.82678079999999998</v>
      </c>
      <c r="J106" s="877">
        <v>0</v>
      </c>
    </row>
    <row r="107" spans="1:10" x14ac:dyDescent="0.2">
      <c r="A107" s="872"/>
      <c r="B107" s="872"/>
      <c r="C107" s="873" t="s">
        <v>227</v>
      </c>
      <c r="D107" s="874" t="s">
        <v>228</v>
      </c>
      <c r="E107" s="875">
        <v>67600</v>
      </c>
      <c r="F107" s="875">
        <f t="shared" si="28"/>
        <v>8707.7799999999988</v>
      </c>
      <c r="G107" s="876">
        <v>76307.78</v>
      </c>
      <c r="H107" s="877">
        <v>35277.120000000003</v>
      </c>
      <c r="I107" s="879">
        <f t="shared" si="23"/>
        <v>0.4623004364692565</v>
      </c>
      <c r="J107" s="877">
        <v>1323.08</v>
      </c>
    </row>
    <row r="108" spans="1:10" x14ac:dyDescent="0.2">
      <c r="A108" s="872"/>
      <c r="B108" s="872"/>
      <c r="C108" s="873" t="s">
        <v>229</v>
      </c>
      <c r="D108" s="874" t="s">
        <v>230</v>
      </c>
      <c r="E108" s="875">
        <v>83500</v>
      </c>
      <c r="F108" s="875">
        <f t="shared" si="28"/>
        <v>0</v>
      </c>
      <c r="G108" s="876">
        <v>83500</v>
      </c>
      <c r="H108" s="877">
        <v>35954.65</v>
      </c>
      <c r="I108" s="879">
        <f>H108/G108</f>
        <v>0.43059461077844313</v>
      </c>
      <c r="J108" s="877">
        <v>1070</v>
      </c>
    </row>
    <row r="109" spans="1:10" ht="15" x14ac:dyDescent="0.2">
      <c r="A109" s="871"/>
      <c r="B109" s="956" t="s">
        <v>310</v>
      </c>
      <c r="C109" s="957"/>
      <c r="D109" s="958" t="s">
        <v>311</v>
      </c>
      <c r="E109" s="959">
        <f>E110+E111+E112+E113+E114+E115+E116+E117+E118+E119+E120+E121+E122+E123+E124+E125+E126</f>
        <v>1151778</v>
      </c>
      <c r="F109" s="959">
        <f>F110+F111+F112+F113+F114+F115+F116+F117+F118+F119+F120+F121+F122+F123+F124+F125+F126</f>
        <v>0</v>
      </c>
      <c r="G109" s="959">
        <f>G110+G111+G112+G113+G114+G115+G116+G117+G118+G119+G120+G121+G122+G123+G124+G125+G126</f>
        <v>1151778</v>
      </c>
      <c r="H109" s="959">
        <f t="shared" ref="H109:J109" si="29">H110+H111+H112+H113+H114+H115+H116+H117+H118+H119+H120+H121+H122+H123+H124+H125+H126</f>
        <v>588046.88</v>
      </c>
      <c r="I109" s="964">
        <f t="shared" si="23"/>
        <v>0.510555749458663</v>
      </c>
      <c r="J109" s="959">
        <f t="shared" si="29"/>
        <v>14471.420000000002</v>
      </c>
    </row>
    <row r="110" spans="1:10" x14ac:dyDescent="0.2">
      <c r="A110" s="872"/>
      <c r="B110" s="872"/>
      <c r="C110" s="873" t="s">
        <v>291</v>
      </c>
      <c r="D110" s="874" t="s">
        <v>292</v>
      </c>
      <c r="E110" s="875">
        <v>1900</v>
      </c>
      <c r="F110" s="875">
        <f>G110-E110</f>
        <v>0</v>
      </c>
      <c r="G110" s="876">
        <v>1900</v>
      </c>
      <c r="H110" s="877">
        <v>58.33</v>
      </c>
      <c r="I110" s="879">
        <f>H110/G110</f>
        <v>3.0699999999999998E-2</v>
      </c>
      <c r="J110" s="877">
        <v>0</v>
      </c>
    </row>
    <row r="111" spans="1:10" x14ac:dyDescent="0.2">
      <c r="A111" s="872"/>
      <c r="B111" s="872"/>
      <c r="C111" s="873" t="s">
        <v>221</v>
      </c>
      <c r="D111" s="874" t="s">
        <v>222</v>
      </c>
      <c r="E111" s="875">
        <v>781900</v>
      </c>
      <c r="F111" s="875">
        <f t="shared" ref="F111:F126" si="30">G111-E111</f>
        <v>0</v>
      </c>
      <c r="G111" s="876">
        <v>781900</v>
      </c>
      <c r="H111" s="877">
        <v>394764.01</v>
      </c>
      <c r="I111" s="879">
        <f t="shared" si="23"/>
        <v>0.50487787440849219</v>
      </c>
      <c r="J111" s="877">
        <v>9611.43</v>
      </c>
    </row>
    <row r="112" spans="1:10" x14ac:dyDescent="0.2">
      <c r="A112" s="872"/>
      <c r="B112" s="872"/>
      <c r="C112" s="873" t="s">
        <v>280</v>
      </c>
      <c r="D112" s="874" t="s">
        <v>281</v>
      </c>
      <c r="E112" s="875">
        <v>50280</v>
      </c>
      <c r="F112" s="875">
        <f t="shared" si="30"/>
        <v>0</v>
      </c>
      <c r="G112" s="876">
        <v>50280</v>
      </c>
      <c r="H112" s="877">
        <v>48626.95</v>
      </c>
      <c r="I112" s="879">
        <f t="shared" si="23"/>
        <v>0.96712311058074774</v>
      </c>
      <c r="J112" s="877">
        <v>0</v>
      </c>
    </row>
    <row r="113" spans="1:10" x14ac:dyDescent="0.2">
      <c r="A113" s="872"/>
      <c r="B113" s="872"/>
      <c r="C113" s="873" t="s">
        <v>223</v>
      </c>
      <c r="D113" s="874" t="s">
        <v>224</v>
      </c>
      <c r="E113" s="875">
        <v>131000</v>
      </c>
      <c r="F113" s="875">
        <f t="shared" si="30"/>
        <v>0</v>
      </c>
      <c r="G113" s="876">
        <v>131000</v>
      </c>
      <c r="H113" s="877">
        <v>61885.06</v>
      </c>
      <c r="I113" s="879">
        <f t="shared" si="23"/>
        <v>0.47240503816793894</v>
      </c>
      <c r="J113" s="877">
        <v>3417.29</v>
      </c>
    </row>
    <row r="114" spans="1:10" x14ac:dyDescent="0.2">
      <c r="A114" s="872"/>
      <c r="B114" s="872"/>
      <c r="C114" s="873" t="s">
        <v>225</v>
      </c>
      <c r="D114" s="874" t="s">
        <v>226</v>
      </c>
      <c r="E114" s="875">
        <v>20190</v>
      </c>
      <c r="F114" s="875">
        <f t="shared" si="30"/>
        <v>0</v>
      </c>
      <c r="G114" s="876">
        <v>20190</v>
      </c>
      <c r="H114" s="877">
        <v>5429.97</v>
      </c>
      <c r="I114" s="879">
        <f t="shared" si="23"/>
        <v>0.26894353640416047</v>
      </c>
      <c r="J114" s="877">
        <v>417.7</v>
      </c>
    </row>
    <row r="115" spans="1:10" x14ac:dyDescent="0.2">
      <c r="A115" s="872"/>
      <c r="B115" s="872"/>
      <c r="C115" s="873" t="s">
        <v>234</v>
      </c>
      <c r="D115" s="874" t="s">
        <v>235</v>
      </c>
      <c r="E115" s="875">
        <v>4000</v>
      </c>
      <c r="F115" s="875">
        <f t="shared" si="30"/>
        <v>0</v>
      </c>
      <c r="G115" s="876">
        <v>4000</v>
      </c>
      <c r="H115" s="877">
        <v>0</v>
      </c>
      <c r="I115" s="879">
        <f t="shared" si="23"/>
        <v>0</v>
      </c>
      <c r="J115" s="877">
        <v>0</v>
      </c>
    </row>
    <row r="116" spans="1:10" x14ac:dyDescent="0.2">
      <c r="A116" s="872"/>
      <c r="B116" s="872"/>
      <c r="C116" s="873" t="s">
        <v>227</v>
      </c>
      <c r="D116" s="874" t="s">
        <v>228</v>
      </c>
      <c r="E116" s="875">
        <v>40000</v>
      </c>
      <c r="F116" s="875">
        <f t="shared" si="30"/>
        <v>0</v>
      </c>
      <c r="G116" s="876" t="s">
        <v>36</v>
      </c>
      <c r="H116" s="877">
        <v>5862.1</v>
      </c>
      <c r="I116" s="879">
        <f t="shared" si="23"/>
        <v>0.1465525</v>
      </c>
      <c r="J116" s="877">
        <v>0</v>
      </c>
    </row>
    <row r="117" spans="1:10" x14ac:dyDescent="0.2">
      <c r="A117" s="872"/>
      <c r="B117" s="872"/>
      <c r="C117" s="873" t="s">
        <v>237</v>
      </c>
      <c r="D117" s="874" t="s">
        <v>238</v>
      </c>
      <c r="E117" s="875">
        <v>5000</v>
      </c>
      <c r="F117" s="875">
        <f t="shared" si="30"/>
        <v>0</v>
      </c>
      <c r="G117" s="876" t="s">
        <v>169</v>
      </c>
      <c r="H117" s="877">
        <v>1622.03</v>
      </c>
      <c r="I117" s="879">
        <f t="shared" si="23"/>
        <v>0.32440599999999997</v>
      </c>
      <c r="J117" s="877">
        <v>0</v>
      </c>
    </row>
    <row r="118" spans="1:10" x14ac:dyDescent="0.2">
      <c r="A118" s="872"/>
      <c r="B118" s="872"/>
      <c r="C118" s="873" t="s">
        <v>248</v>
      </c>
      <c r="D118" s="874" t="s">
        <v>249</v>
      </c>
      <c r="E118" s="875">
        <v>4000</v>
      </c>
      <c r="F118" s="875">
        <f t="shared" si="30"/>
        <v>0</v>
      </c>
      <c r="G118" s="876">
        <v>4000</v>
      </c>
      <c r="H118" s="877">
        <v>2583</v>
      </c>
      <c r="I118" s="879">
        <f t="shared" si="23"/>
        <v>0.64575000000000005</v>
      </c>
      <c r="J118" s="877">
        <v>0</v>
      </c>
    </row>
    <row r="119" spans="1:10" x14ac:dyDescent="0.2">
      <c r="A119" s="872"/>
      <c r="B119" s="872"/>
      <c r="C119" s="873" t="s">
        <v>295</v>
      </c>
      <c r="D119" s="874" t="s">
        <v>296</v>
      </c>
      <c r="E119" s="875">
        <v>2000</v>
      </c>
      <c r="F119" s="875">
        <f t="shared" si="30"/>
        <v>0</v>
      </c>
      <c r="G119" s="876">
        <v>2000</v>
      </c>
      <c r="H119" s="877">
        <v>0</v>
      </c>
      <c r="I119" s="879">
        <f t="shared" si="23"/>
        <v>0</v>
      </c>
      <c r="J119" s="877">
        <v>0</v>
      </c>
    </row>
    <row r="120" spans="1:10" x14ac:dyDescent="0.2">
      <c r="A120" s="872"/>
      <c r="B120" s="872"/>
      <c r="C120" s="873" t="s">
        <v>229</v>
      </c>
      <c r="D120" s="874" t="s">
        <v>230</v>
      </c>
      <c r="E120" s="875">
        <v>43047</v>
      </c>
      <c r="F120" s="875">
        <f t="shared" si="30"/>
        <v>0</v>
      </c>
      <c r="G120" s="876">
        <v>43047</v>
      </c>
      <c r="H120" s="877">
        <v>32563.97</v>
      </c>
      <c r="I120" s="879">
        <f t="shared" si="23"/>
        <v>0.75647478337630969</v>
      </c>
      <c r="J120" s="877">
        <v>984</v>
      </c>
    </row>
    <row r="121" spans="1:10" x14ac:dyDescent="0.2">
      <c r="A121" s="872"/>
      <c r="B121" s="872"/>
      <c r="C121" s="873" t="s">
        <v>255</v>
      </c>
      <c r="D121" s="874" t="s">
        <v>256</v>
      </c>
      <c r="E121" s="875">
        <v>3500</v>
      </c>
      <c r="F121" s="875">
        <f t="shared" si="30"/>
        <v>0</v>
      </c>
      <c r="G121" s="876">
        <v>3500</v>
      </c>
      <c r="H121" s="877">
        <v>1440.09</v>
      </c>
      <c r="I121" s="879">
        <f t="shared" si="23"/>
        <v>0.41145428571428572</v>
      </c>
      <c r="J121" s="877">
        <v>0</v>
      </c>
    </row>
    <row r="122" spans="1:10" x14ac:dyDescent="0.2">
      <c r="A122" s="872"/>
      <c r="B122" s="872"/>
      <c r="C122" s="873" t="s">
        <v>299</v>
      </c>
      <c r="D122" s="874" t="s">
        <v>300</v>
      </c>
      <c r="E122" s="875">
        <v>36000</v>
      </c>
      <c r="F122" s="875">
        <f t="shared" si="30"/>
        <v>0</v>
      </c>
      <c r="G122" s="876">
        <v>36000</v>
      </c>
      <c r="H122" s="877">
        <v>18000</v>
      </c>
      <c r="I122" s="879">
        <f t="shared" si="23"/>
        <v>0.5</v>
      </c>
      <c r="J122" s="877">
        <v>0</v>
      </c>
    </row>
    <row r="123" spans="1:10" x14ac:dyDescent="0.2">
      <c r="A123" s="872"/>
      <c r="B123" s="872"/>
      <c r="C123" s="873" t="s">
        <v>301</v>
      </c>
      <c r="D123" s="874" t="s">
        <v>302</v>
      </c>
      <c r="E123" s="875">
        <v>5000</v>
      </c>
      <c r="F123" s="875">
        <f t="shared" si="30"/>
        <v>0</v>
      </c>
      <c r="G123" s="876" t="s">
        <v>169</v>
      </c>
      <c r="H123" s="877">
        <v>1028.3699999999999</v>
      </c>
      <c r="I123" s="879">
        <f t="shared" si="23"/>
        <v>0.20567399999999997</v>
      </c>
      <c r="J123" s="877">
        <v>41</v>
      </c>
    </row>
    <row r="124" spans="1:10" x14ac:dyDescent="0.2">
      <c r="A124" s="872"/>
      <c r="B124" s="872"/>
      <c r="C124" s="873" t="s">
        <v>231</v>
      </c>
      <c r="D124" s="874" t="s">
        <v>232</v>
      </c>
      <c r="E124" s="875">
        <v>500</v>
      </c>
      <c r="F124" s="875">
        <f t="shared" si="30"/>
        <v>0</v>
      </c>
      <c r="G124" s="876">
        <v>500</v>
      </c>
      <c r="H124" s="877">
        <v>0</v>
      </c>
      <c r="I124" s="879">
        <f t="shared" si="23"/>
        <v>0</v>
      </c>
      <c r="J124" s="877">
        <v>0</v>
      </c>
    </row>
    <row r="125" spans="1:10" x14ac:dyDescent="0.2">
      <c r="A125" s="872"/>
      <c r="B125" s="872"/>
      <c r="C125" s="873" t="s">
        <v>304</v>
      </c>
      <c r="D125" s="874" t="s">
        <v>305</v>
      </c>
      <c r="E125" s="875">
        <v>18461</v>
      </c>
      <c r="F125" s="875">
        <f t="shared" si="30"/>
        <v>0</v>
      </c>
      <c r="G125" s="876">
        <v>18461</v>
      </c>
      <c r="H125" s="877">
        <v>13843</v>
      </c>
      <c r="I125" s="879">
        <f t="shared" si="23"/>
        <v>0.74985103732192193</v>
      </c>
      <c r="J125" s="877">
        <v>0</v>
      </c>
    </row>
    <row r="126" spans="1:10" ht="22.5" x14ac:dyDescent="0.2">
      <c r="A126" s="872"/>
      <c r="B126" s="872"/>
      <c r="C126" s="873" t="s">
        <v>306</v>
      </c>
      <c r="D126" s="874" t="s">
        <v>307</v>
      </c>
      <c r="E126" s="875">
        <v>5000</v>
      </c>
      <c r="F126" s="875">
        <f t="shared" si="30"/>
        <v>0</v>
      </c>
      <c r="G126" s="876">
        <v>5000</v>
      </c>
      <c r="H126" s="877">
        <v>340</v>
      </c>
      <c r="I126" s="879">
        <f t="shared" si="23"/>
        <v>6.8000000000000005E-2</v>
      </c>
      <c r="J126" s="877">
        <v>0</v>
      </c>
    </row>
    <row r="127" spans="1:10" ht="15" x14ac:dyDescent="0.2">
      <c r="A127" s="871"/>
      <c r="B127" s="956" t="s">
        <v>312</v>
      </c>
      <c r="C127" s="957"/>
      <c r="D127" s="958" t="s">
        <v>12</v>
      </c>
      <c r="E127" s="959">
        <f>E128+E129+E132+E130+E131</f>
        <v>233968</v>
      </c>
      <c r="F127" s="959">
        <f>F128+F129+F132+F130+F131</f>
        <v>100000</v>
      </c>
      <c r="G127" s="959">
        <f t="shared" ref="G127:H127" si="31">G128+G129+G132+G130+G131</f>
        <v>333968</v>
      </c>
      <c r="H127" s="959">
        <f t="shared" si="31"/>
        <v>229162.59999999998</v>
      </c>
      <c r="I127" s="964">
        <f t="shared" si="23"/>
        <v>0.6861813107842667</v>
      </c>
      <c r="J127" s="959">
        <f>J128+J129+J132+J130+J131</f>
        <v>0</v>
      </c>
    </row>
    <row r="128" spans="1:10" x14ac:dyDescent="0.2">
      <c r="A128" s="872"/>
      <c r="B128" s="872"/>
      <c r="C128" s="873" t="s">
        <v>285</v>
      </c>
      <c r="D128" s="874" t="s">
        <v>286</v>
      </c>
      <c r="E128" s="875">
        <v>129948</v>
      </c>
      <c r="F128" s="875">
        <f>G128-E128</f>
        <v>0</v>
      </c>
      <c r="G128" s="876">
        <v>129948</v>
      </c>
      <c r="H128" s="877">
        <v>72930</v>
      </c>
      <c r="I128" s="879">
        <f t="shared" si="23"/>
        <v>0.56122448979591832</v>
      </c>
      <c r="J128" s="877">
        <v>0</v>
      </c>
    </row>
    <row r="129" spans="1:10" x14ac:dyDescent="0.2">
      <c r="A129" s="872"/>
      <c r="B129" s="872"/>
      <c r="C129" s="873" t="s">
        <v>313</v>
      </c>
      <c r="D129" s="874" t="s">
        <v>314</v>
      </c>
      <c r="E129" s="875">
        <v>3000</v>
      </c>
      <c r="F129" s="875">
        <f t="shared" ref="F129:F132" si="32">G129-E129</f>
        <v>0</v>
      </c>
      <c r="G129" s="876">
        <v>3000</v>
      </c>
      <c r="H129" s="877">
        <v>735</v>
      </c>
      <c r="I129" s="879">
        <f t="shared" si="23"/>
        <v>0.245</v>
      </c>
      <c r="J129" s="877">
        <v>0</v>
      </c>
    </row>
    <row r="130" spans="1:10" x14ac:dyDescent="0.2">
      <c r="A130" s="872"/>
      <c r="B130" s="872"/>
      <c r="C130" s="873" t="s">
        <v>227</v>
      </c>
      <c r="D130" s="874" t="s">
        <v>228</v>
      </c>
      <c r="E130" s="875">
        <v>0</v>
      </c>
      <c r="F130" s="875">
        <f>G130-E130</f>
        <v>91000</v>
      </c>
      <c r="G130" s="876">
        <v>91000</v>
      </c>
      <c r="H130" s="877">
        <v>76269.740000000005</v>
      </c>
      <c r="I130" s="879">
        <f t="shared" si="23"/>
        <v>0.83812901098901105</v>
      </c>
      <c r="J130" s="877">
        <v>0</v>
      </c>
    </row>
    <row r="131" spans="1:10" x14ac:dyDescent="0.2">
      <c r="A131" s="872"/>
      <c r="B131" s="872"/>
      <c r="C131" s="873" t="s">
        <v>229</v>
      </c>
      <c r="D131" s="874" t="s">
        <v>230</v>
      </c>
      <c r="E131" s="875">
        <v>0</v>
      </c>
      <c r="F131" s="875">
        <f>G131-E131</f>
        <v>9000</v>
      </c>
      <c r="G131" s="876">
        <v>9000</v>
      </c>
      <c r="H131" s="877">
        <v>7292.18</v>
      </c>
      <c r="I131" s="879">
        <f t="shared" si="23"/>
        <v>0.81024222222222231</v>
      </c>
      <c r="J131" s="877">
        <v>0</v>
      </c>
    </row>
    <row r="132" spans="1:10" x14ac:dyDescent="0.2">
      <c r="A132" s="872"/>
      <c r="B132" s="872"/>
      <c r="C132" s="873" t="s">
        <v>231</v>
      </c>
      <c r="D132" s="874" t="s">
        <v>232</v>
      </c>
      <c r="E132" s="875">
        <v>101020</v>
      </c>
      <c r="F132" s="875">
        <f t="shared" si="32"/>
        <v>0</v>
      </c>
      <c r="G132" s="876">
        <v>101020</v>
      </c>
      <c r="H132" s="877">
        <v>71935.679999999993</v>
      </c>
      <c r="I132" s="879">
        <f t="shared" si="23"/>
        <v>0.71209344684220943</v>
      </c>
      <c r="J132" s="877">
        <v>0</v>
      </c>
    </row>
    <row r="133" spans="1:10" ht="22.5" x14ac:dyDescent="0.2">
      <c r="A133" s="951" t="s">
        <v>56</v>
      </c>
      <c r="B133" s="951"/>
      <c r="C133" s="951"/>
      <c r="D133" s="952" t="s">
        <v>57</v>
      </c>
      <c r="E133" s="1000">
        <f>E134+E138</f>
        <v>3507</v>
      </c>
      <c r="F133" s="1000">
        <f t="shared" ref="F133:H133" si="33">F134+F138</f>
        <v>79284</v>
      </c>
      <c r="G133" s="1000">
        <f t="shared" si="33"/>
        <v>82791</v>
      </c>
      <c r="H133" s="1000">
        <f t="shared" si="33"/>
        <v>66408.59</v>
      </c>
      <c r="I133" s="963">
        <f>H133/G133</f>
        <v>0.80212329842615737</v>
      </c>
      <c r="J133" s="1000">
        <f>J134+J138</f>
        <v>7673.93</v>
      </c>
    </row>
    <row r="134" spans="1:10" ht="22.5" x14ac:dyDescent="0.2">
      <c r="A134" s="871"/>
      <c r="B134" s="956" t="s">
        <v>58</v>
      </c>
      <c r="C134" s="957"/>
      <c r="D134" s="958" t="s">
        <v>59</v>
      </c>
      <c r="E134" s="959">
        <f>E135+E136+E137</f>
        <v>3507</v>
      </c>
      <c r="F134" s="959">
        <f t="shared" ref="F134:J134" si="34">F135+F136+F137</f>
        <v>0</v>
      </c>
      <c r="G134" s="959">
        <f t="shared" si="34"/>
        <v>3507</v>
      </c>
      <c r="H134" s="959">
        <f t="shared" si="34"/>
        <v>1755.0000000000002</v>
      </c>
      <c r="I134" s="964">
        <f t="shared" si="23"/>
        <v>0.50042771599657832</v>
      </c>
      <c r="J134" s="959">
        <f t="shared" si="34"/>
        <v>0</v>
      </c>
    </row>
    <row r="135" spans="1:10" x14ac:dyDescent="0.2">
      <c r="A135" s="872"/>
      <c r="B135" s="872"/>
      <c r="C135" s="873" t="s">
        <v>221</v>
      </c>
      <c r="D135" s="874" t="s">
        <v>222</v>
      </c>
      <c r="E135" s="875">
        <v>2933.5</v>
      </c>
      <c r="F135" s="875" t="s">
        <v>7</v>
      </c>
      <c r="G135" s="876">
        <v>2933.5</v>
      </c>
      <c r="H135" s="877">
        <v>1466.91</v>
      </c>
      <c r="I135" s="879">
        <f>H135/G135</f>
        <v>0.50005454235554803</v>
      </c>
      <c r="J135" s="877">
        <v>0</v>
      </c>
    </row>
    <row r="136" spans="1:10" x14ac:dyDescent="0.2">
      <c r="A136" s="872"/>
      <c r="B136" s="872"/>
      <c r="C136" s="873" t="s">
        <v>223</v>
      </c>
      <c r="D136" s="874" t="s">
        <v>224</v>
      </c>
      <c r="E136" s="875">
        <v>501.63</v>
      </c>
      <c r="F136" s="875" t="s">
        <v>7</v>
      </c>
      <c r="G136" s="876">
        <v>501.63</v>
      </c>
      <c r="H136" s="877">
        <v>252.15</v>
      </c>
      <c r="I136" s="879">
        <f t="shared" si="23"/>
        <v>0.50266132408348785</v>
      </c>
      <c r="J136" s="877">
        <v>0</v>
      </c>
    </row>
    <row r="137" spans="1:10" x14ac:dyDescent="0.2">
      <c r="A137" s="872"/>
      <c r="B137" s="872"/>
      <c r="C137" s="974" t="s">
        <v>225</v>
      </c>
      <c r="D137" s="975" t="s">
        <v>226</v>
      </c>
      <c r="E137" s="976">
        <v>71.87</v>
      </c>
      <c r="F137" s="976" t="s">
        <v>7</v>
      </c>
      <c r="G137" s="977">
        <v>71.87</v>
      </c>
      <c r="H137" s="978">
        <v>35.94</v>
      </c>
      <c r="I137" s="979">
        <f t="shared" si="23"/>
        <v>0.50006957005704733</v>
      </c>
      <c r="J137" s="978">
        <v>0</v>
      </c>
    </row>
    <row r="138" spans="1:10" x14ac:dyDescent="0.2">
      <c r="A138" s="971"/>
      <c r="B138" s="987" t="s">
        <v>677</v>
      </c>
      <c r="C138" s="987"/>
      <c r="D138" s="988" t="s">
        <v>678</v>
      </c>
      <c r="E138" s="989">
        <f>SUM(E139:E146)</f>
        <v>0</v>
      </c>
      <c r="F138" s="989">
        <f>SUM(F139:F146)</f>
        <v>79284</v>
      </c>
      <c r="G138" s="989">
        <f>SUM(G139:G146)</f>
        <v>79284</v>
      </c>
      <c r="H138" s="989">
        <f>SUM(H139:H146)</f>
        <v>64653.59</v>
      </c>
      <c r="I138" s="964">
        <v>0</v>
      </c>
      <c r="J138" s="990">
        <f>SUM(J139:J146)</f>
        <v>7673.93</v>
      </c>
    </row>
    <row r="139" spans="1:10" x14ac:dyDescent="0.2">
      <c r="A139" s="971"/>
      <c r="B139" s="997"/>
      <c r="C139" s="973" t="s">
        <v>285</v>
      </c>
      <c r="D139" s="874" t="s">
        <v>286</v>
      </c>
      <c r="E139" s="985">
        <v>0</v>
      </c>
      <c r="F139" s="985">
        <f>G139-E139</f>
        <v>46450</v>
      </c>
      <c r="G139" s="985">
        <v>46450</v>
      </c>
      <c r="H139" s="877">
        <v>46050</v>
      </c>
      <c r="I139" s="880">
        <f>H139/G139</f>
        <v>0.99138858988159306</v>
      </c>
      <c r="J139" s="877">
        <v>0</v>
      </c>
    </row>
    <row r="140" spans="1:10" x14ac:dyDescent="0.2">
      <c r="A140" s="971"/>
      <c r="B140" s="998"/>
      <c r="C140" s="973" t="s">
        <v>223</v>
      </c>
      <c r="D140" s="874" t="s">
        <v>224</v>
      </c>
      <c r="E140" s="985">
        <v>0</v>
      </c>
      <c r="F140" s="985">
        <f t="shared" ref="F140:F146" si="35">G140-E140</f>
        <v>2850</v>
      </c>
      <c r="G140" s="985">
        <v>2850</v>
      </c>
      <c r="H140" s="877">
        <v>0</v>
      </c>
      <c r="I140" s="880">
        <f t="shared" ref="I140:I146" si="36">H140/G140</f>
        <v>0</v>
      </c>
      <c r="J140" s="877">
        <v>2713.78</v>
      </c>
    </row>
    <row r="141" spans="1:10" x14ac:dyDescent="0.2">
      <c r="A141" s="971"/>
      <c r="B141" s="998"/>
      <c r="C141" s="973" t="s">
        <v>225</v>
      </c>
      <c r="D141" s="874" t="s">
        <v>226</v>
      </c>
      <c r="E141" s="985">
        <v>0</v>
      </c>
      <c r="F141" s="985">
        <f t="shared" si="35"/>
        <v>343</v>
      </c>
      <c r="G141" s="985">
        <v>343</v>
      </c>
      <c r="H141" s="877">
        <v>0</v>
      </c>
      <c r="I141" s="880">
        <f t="shared" si="36"/>
        <v>0</v>
      </c>
      <c r="J141" s="877">
        <v>273.48</v>
      </c>
    </row>
    <row r="142" spans="1:10" x14ac:dyDescent="0.2">
      <c r="A142" s="971"/>
      <c r="B142" s="998"/>
      <c r="C142" s="973" t="s">
        <v>234</v>
      </c>
      <c r="D142" s="874" t="s">
        <v>235</v>
      </c>
      <c r="E142" s="985">
        <v>0</v>
      </c>
      <c r="F142" s="985">
        <f t="shared" si="35"/>
        <v>20800</v>
      </c>
      <c r="G142" s="985">
        <v>20800</v>
      </c>
      <c r="H142" s="877">
        <v>14613.33</v>
      </c>
      <c r="I142" s="880">
        <f t="shared" si="36"/>
        <v>0.70256394230769226</v>
      </c>
      <c r="J142" s="877">
        <v>4686.67</v>
      </c>
    </row>
    <row r="143" spans="1:10" x14ac:dyDescent="0.2">
      <c r="A143" s="999"/>
      <c r="B143" s="998"/>
      <c r="C143" s="973" t="s">
        <v>227</v>
      </c>
      <c r="D143" s="874" t="s">
        <v>228</v>
      </c>
      <c r="E143" s="985">
        <v>0</v>
      </c>
      <c r="F143" s="985">
        <f>G143-E143</f>
        <v>3805</v>
      </c>
      <c r="G143" s="985">
        <v>3805</v>
      </c>
      <c r="H143" s="877">
        <v>3634.27</v>
      </c>
      <c r="I143" s="880">
        <f t="shared" si="36"/>
        <v>0.95513009198423127</v>
      </c>
      <c r="J143" s="877">
        <v>0</v>
      </c>
    </row>
    <row r="144" spans="1:10" x14ac:dyDescent="0.2">
      <c r="A144" s="971"/>
      <c r="B144" s="998"/>
      <c r="C144" s="973" t="s">
        <v>237</v>
      </c>
      <c r="D144" s="874" t="s">
        <v>238</v>
      </c>
      <c r="E144" s="985">
        <v>0</v>
      </c>
      <c r="F144" s="985">
        <f t="shared" si="35"/>
        <v>100</v>
      </c>
      <c r="G144" s="985">
        <v>100</v>
      </c>
      <c r="H144" s="877">
        <v>0</v>
      </c>
      <c r="I144" s="880">
        <f t="shared" si="36"/>
        <v>0</v>
      </c>
      <c r="J144" s="877">
        <v>0</v>
      </c>
    </row>
    <row r="145" spans="1:10" x14ac:dyDescent="0.2">
      <c r="A145" s="971"/>
      <c r="B145" s="998"/>
      <c r="C145" s="973" t="s">
        <v>229</v>
      </c>
      <c r="D145" s="874" t="s">
        <v>230</v>
      </c>
      <c r="E145" s="985">
        <v>0</v>
      </c>
      <c r="F145" s="985">
        <f t="shared" si="35"/>
        <v>3936</v>
      </c>
      <c r="G145" s="985">
        <v>3936</v>
      </c>
      <c r="H145" s="877">
        <v>0</v>
      </c>
      <c r="I145" s="880">
        <f t="shared" si="36"/>
        <v>0</v>
      </c>
      <c r="J145" s="877">
        <v>0</v>
      </c>
    </row>
    <row r="146" spans="1:10" x14ac:dyDescent="0.2">
      <c r="A146" s="971"/>
      <c r="B146" s="995"/>
      <c r="C146" s="973" t="s">
        <v>301</v>
      </c>
      <c r="D146" s="874" t="s">
        <v>302</v>
      </c>
      <c r="E146" s="985">
        <v>0</v>
      </c>
      <c r="F146" s="985">
        <f t="shared" si="35"/>
        <v>1000</v>
      </c>
      <c r="G146" s="985">
        <v>1000</v>
      </c>
      <c r="H146" s="877">
        <v>355.99</v>
      </c>
      <c r="I146" s="880">
        <f t="shared" si="36"/>
        <v>0.35599000000000003</v>
      </c>
      <c r="J146" s="877">
        <v>0</v>
      </c>
    </row>
    <row r="147" spans="1:10" x14ac:dyDescent="0.2">
      <c r="A147" s="1002" t="s">
        <v>60</v>
      </c>
      <c r="B147" s="1001"/>
      <c r="C147" s="1001"/>
      <c r="D147" s="1003" t="s">
        <v>61</v>
      </c>
      <c r="E147" s="1004">
        <f>E150+E152+E166+E171+E173+E148</f>
        <v>633534</v>
      </c>
      <c r="F147" s="1004">
        <f>F150+F152+F166+F171+F173+F148</f>
        <v>77500</v>
      </c>
      <c r="G147" s="1004">
        <f>G150+G152+G166+G171+G173+G148</f>
        <v>711034</v>
      </c>
      <c r="H147" s="1004">
        <f>H150+H152+H166+H171+H173+H148</f>
        <v>223210.77000000008</v>
      </c>
      <c r="I147" s="1005">
        <f>H147/G147</f>
        <v>0.31392418646647008</v>
      </c>
      <c r="J147" s="1004">
        <f>J150+J152+J166+J171+J173+E148</f>
        <v>6681.54</v>
      </c>
    </row>
    <row r="148" spans="1:10" x14ac:dyDescent="0.2">
      <c r="A148" s="1008"/>
      <c r="B148" s="987" t="s">
        <v>683</v>
      </c>
      <c r="C148" s="1007"/>
      <c r="D148" s="988" t="s">
        <v>684</v>
      </c>
      <c r="E148" s="989">
        <f>E149</f>
        <v>0</v>
      </c>
      <c r="F148" s="989">
        <f>F149</f>
        <v>47500</v>
      </c>
      <c r="G148" s="989">
        <f t="shared" ref="G148:J148" si="37">G149</f>
        <v>47500</v>
      </c>
      <c r="H148" s="989">
        <f t="shared" si="37"/>
        <v>0</v>
      </c>
      <c r="I148" s="989">
        <f t="shared" si="37"/>
        <v>0</v>
      </c>
      <c r="J148" s="989">
        <f t="shared" si="37"/>
        <v>0</v>
      </c>
    </row>
    <row r="149" spans="1:10" ht="22.5" x14ac:dyDescent="0.2">
      <c r="A149" s="1008"/>
      <c r="B149" s="1009"/>
      <c r="C149" s="1009" t="s">
        <v>319</v>
      </c>
      <c r="D149" s="1010" t="s">
        <v>320</v>
      </c>
      <c r="E149" s="1011">
        <v>0</v>
      </c>
      <c r="F149" s="1011">
        <f>G149-E149</f>
        <v>47500</v>
      </c>
      <c r="G149" s="1011">
        <v>47500</v>
      </c>
      <c r="H149" s="1011">
        <v>0</v>
      </c>
      <c r="I149" s="880">
        <v>0</v>
      </c>
      <c r="J149" s="1011">
        <v>0</v>
      </c>
    </row>
    <row r="150" spans="1:10" ht="15" x14ac:dyDescent="0.2">
      <c r="A150" s="1006"/>
      <c r="B150" s="972" t="s">
        <v>315</v>
      </c>
      <c r="C150" s="980"/>
      <c r="D150" s="981" t="s">
        <v>316</v>
      </c>
      <c r="E150" s="982">
        <f>E151</f>
        <v>15000</v>
      </c>
      <c r="F150" s="982">
        <f>F151</f>
        <v>0</v>
      </c>
      <c r="G150" s="982">
        <f t="shared" ref="G150:H150" si="38">G151</f>
        <v>15000</v>
      </c>
      <c r="H150" s="982">
        <f t="shared" si="38"/>
        <v>0</v>
      </c>
      <c r="I150" s="983">
        <f t="shared" ref="I150:I208" si="39">H150/G150</f>
        <v>0</v>
      </c>
      <c r="J150" s="982">
        <f>J151</f>
        <v>0</v>
      </c>
    </row>
    <row r="151" spans="1:10" x14ac:dyDescent="0.2">
      <c r="A151" s="872"/>
      <c r="B151" s="872"/>
      <c r="C151" s="873" t="s">
        <v>317</v>
      </c>
      <c r="D151" s="874" t="s">
        <v>318</v>
      </c>
      <c r="E151" s="875">
        <v>15000</v>
      </c>
      <c r="F151" s="875">
        <f>G151-E151</f>
        <v>0</v>
      </c>
      <c r="G151" s="876">
        <v>15000</v>
      </c>
      <c r="H151" s="877">
        <v>0</v>
      </c>
      <c r="I151" s="879">
        <f t="shared" si="39"/>
        <v>0</v>
      </c>
      <c r="J151" s="877">
        <v>0</v>
      </c>
    </row>
    <row r="152" spans="1:10" ht="15" x14ac:dyDescent="0.2">
      <c r="A152" s="871"/>
      <c r="B152" s="956" t="s">
        <v>62</v>
      </c>
      <c r="C152" s="957"/>
      <c r="D152" s="958" t="s">
        <v>63</v>
      </c>
      <c r="E152" s="959">
        <f>E153+E154+E155+E156+E157+E158+E159+E160+E162+E163+E164+E165+E161</f>
        <v>513134</v>
      </c>
      <c r="F152" s="959">
        <f>F153+F154+F155+F156+F157+F158+F159+F160+F162+F163+F164+F165+F161</f>
        <v>0</v>
      </c>
      <c r="G152" s="959">
        <f t="shared" ref="G152:H152" si="40">G153+G154+G155+G156+G157+G158+G159+G160+G162+G163+G164+G165+G161</f>
        <v>513134</v>
      </c>
      <c r="H152" s="959">
        <f t="shared" si="40"/>
        <v>186182.71000000005</v>
      </c>
      <c r="I152" s="964">
        <f t="shared" si="39"/>
        <v>0.36283448378006533</v>
      </c>
      <c r="J152" s="959">
        <f>J153+J154+J155+J156+J157+J158+J159+J160+J162+J163+J164+J165+J161</f>
        <v>6239.41</v>
      </c>
    </row>
    <row r="153" spans="1:10" ht="33.75" x14ac:dyDescent="0.2">
      <c r="A153" s="872"/>
      <c r="B153" s="872"/>
      <c r="C153" s="873" t="s">
        <v>243</v>
      </c>
      <c r="D153" s="874" t="s">
        <v>244</v>
      </c>
      <c r="E153" s="875">
        <v>40000</v>
      </c>
      <c r="F153" s="875">
        <f>G153-E153</f>
        <v>0</v>
      </c>
      <c r="G153" s="876">
        <v>40000</v>
      </c>
      <c r="H153" s="877">
        <v>0</v>
      </c>
      <c r="I153" s="879">
        <f t="shared" si="39"/>
        <v>0</v>
      </c>
      <c r="J153" s="877">
        <v>0</v>
      </c>
    </row>
    <row r="154" spans="1:10" x14ac:dyDescent="0.2">
      <c r="A154" s="872"/>
      <c r="B154" s="872"/>
      <c r="C154" s="873" t="s">
        <v>285</v>
      </c>
      <c r="D154" s="874" t="s">
        <v>286</v>
      </c>
      <c r="E154" s="875">
        <v>60000</v>
      </c>
      <c r="F154" s="875">
        <f t="shared" ref="F154:F165" si="41">G154-E154</f>
        <v>0</v>
      </c>
      <c r="G154" s="876">
        <v>60000</v>
      </c>
      <c r="H154" s="877">
        <v>15488</v>
      </c>
      <c r="I154" s="879">
        <f t="shared" si="39"/>
        <v>0.25813333333333333</v>
      </c>
      <c r="J154" s="877">
        <v>0</v>
      </c>
    </row>
    <row r="155" spans="1:10" x14ac:dyDescent="0.2">
      <c r="A155" s="872"/>
      <c r="B155" s="872"/>
      <c r="C155" s="873" t="s">
        <v>223</v>
      </c>
      <c r="D155" s="874" t="s">
        <v>224</v>
      </c>
      <c r="E155" s="875">
        <v>9069.84</v>
      </c>
      <c r="F155" s="875">
        <f t="shared" si="41"/>
        <v>0</v>
      </c>
      <c r="G155" s="876">
        <v>9069.84</v>
      </c>
      <c r="H155" s="877">
        <v>4036.26</v>
      </c>
      <c r="I155" s="879">
        <f t="shared" si="39"/>
        <v>0.44501997830171208</v>
      </c>
      <c r="J155" s="877">
        <v>694.94</v>
      </c>
    </row>
    <row r="156" spans="1:10" x14ac:dyDescent="0.2">
      <c r="A156" s="872"/>
      <c r="B156" s="872"/>
      <c r="C156" s="873" t="s">
        <v>225</v>
      </c>
      <c r="D156" s="874" t="s">
        <v>226</v>
      </c>
      <c r="E156" s="875">
        <v>1099.58</v>
      </c>
      <c r="F156" s="875">
        <f t="shared" si="41"/>
        <v>0</v>
      </c>
      <c r="G156" s="876">
        <v>1099.58</v>
      </c>
      <c r="H156" s="877">
        <v>501.81</v>
      </c>
      <c r="I156" s="879">
        <f t="shared" si="39"/>
        <v>0.45636515760563129</v>
      </c>
      <c r="J156" s="877">
        <v>86.82</v>
      </c>
    </row>
    <row r="157" spans="1:10" x14ac:dyDescent="0.2">
      <c r="A157" s="872"/>
      <c r="B157" s="872"/>
      <c r="C157" s="873" t="s">
        <v>234</v>
      </c>
      <c r="D157" s="874" t="s">
        <v>235</v>
      </c>
      <c r="E157" s="875">
        <v>53040</v>
      </c>
      <c r="F157" s="875">
        <f t="shared" si="41"/>
        <v>0</v>
      </c>
      <c r="G157" s="876">
        <v>53040</v>
      </c>
      <c r="H157" s="877">
        <v>24227.88</v>
      </c>
      <c r="I157" s="879">
        <f t="shared" si="39"/>
        <v>0.4567850678733032</v>
      </c>
      <c r="J157" s="877">
        <v>964.16</v>
      </c>
    </row>
    <row r="158" spans="1:10" x14ac:dyDescent="0.2">
      <c r="A158" s="872"/>
      <c r="B158" s="872"/>
      <c r="C158" s="873" t="s">
        <v>287</v>
      </c>
      <c r="D158" s="874" t="s">
        <v>288</v>
      </c>
      <c r="E158" s="875">
        <v>1200</v>
      </c>
      <c r="F158" s="875">
        <f t="shared" si="41"/>
        <v>0</v>
      </c>
      <c r="G158" s="876">
        <v>1200</v>
      </c>
      <c r="H158" s="877">
        <v>0</v>
      </c>
      <c r="I158" s="879">
        <f t="shared" si="39"/>
        <v>0</v>
      </c>
      <c r="J158" s="877">
        <v>0</v>
      </c>
    </row>
    <row r="159" spans="1:10" x14ac:dyDescent="0.2">
      <c r="A159" s="872"/>
      <c r="B159" s="872"/>
      <c r="C159" s="873" t="s">
        <v>227</v>
      </c>
      <c r="D159" s="874" t="s">
        <v>228</v>
      </c>
      <c r="E159" s="875">
        <v>165724.57999999999</v>
      </c>
      <c r="F159" s="875">
        <f t="shared" si="41"/>
        <v>0</v>
      </c>
      <c r="G159" s="876">
        <v>165724.57999999999</v>
      </c>
      <c r="H159" s="877">
        <v>83875.570000000007</v>
      </c>
      <c r="I159" s="879">
        <f t="shared" si="39"/>
        <v>0.50611424086879575</v>
      </c>
      <c r="J159" s="877">
        <v>2506.79</v>
      </c>
    </row>
    <row r="160" spans="1:10" x14ac:dyDescent="0.2">
      <c r="A160" s="872"/>
      <c r="B160" s="872"/>
      <c r="C160" s="873" t="s">
        <v>237</v>
      </c>
      <c r="D160" s="874" t="s">
        <v>238</v>
      </c>
      <c r="E160" s="875">
        <v>52000</v>
      </c>
      <c r="F160" s="875">
        <f t="shared" si="41"/>
        <v>0</v>
      </c>
      <c r="G160" s="876">
        <v>52000</v>
      </c>
      <c r="H160" s="877">
        <v>18403.849999999999</v>
      </c>
      <c r="I160" s="879">
        <f t="shared" si="39"/>
        <v>0.35392019230769228</v>
      </c>
      <c r="J160" s="877">
        <v>827.85</v>
      </c>
    </row>
    <row r="161" spans="1:10" x14ac:dyDescent="0.2">
      <c r="A161" s="1012"/>
      <c r="B161" s="1012"/>
      <c r="C161" s="873" t="s">
        <v>248</v>
      </c>
      <c r="D161" s="874" t="s">
        <v>249</v>
      </c>
      <c r="E161" s="875">
        <v>21000</v>
      </c>
      <c r="F161" s="875">
        <f t="shared" si="41"/>
        <v>0</v>
      </c>
      <c r="G161" s="876">
        <v>21000</v>
      </c>
      <c r="H161" s="877">
        <v>0</v>
      </c>
      <c r="I161" s="879">
        <f t="shared" si="39"/>
        <v>0</v>
      </c>
      <c r="J161" s="877">
        <v>0</v>
      </c>
    </row>
    <row r="162" spans="1:10" x14ac:dyDescent="0.2">
      <c r="A162" s="872"/>
      <c r="B162" s="872"/>
      <c r="C162" s="873" t="s">
        <v>295</v>
      </c>
      <c r="D162" s="874" t="s">
        <v>296</v>
      </c>
      <c r="E162" s="875">
        <v>15000</v>
      </c>
      <c r="F162" s="875">
        <f t="shared" si="41"/>
        <v>0</v>
      </c>
      <c r="G162" s="876">
        <v>15000</v>
      </c>
      <c r="H162" s="877">
        <v>300</v>
      </c>
      <c r="I162" s="879">
        <f t="shared" si="39"/>
        <v>0.02</v>
      </c>
      <c r="J162" s="877">
        <v>0</v>
      </c>
    </row>
    <row r="163" spans="1:10" x14ac:dyDescent="0.2">
      <c r="A163" s="872"/>
      <c r="B163" s="872"/>
      <c r="C163" s="873" t="s">
        <v>229</v>
      </c>
      <c r="D163" s="874" t="s">
        <v>230</v>
      </c>
      <c r="E163" s="875">
        <v>60000</v>
      </c>
      <c r="F163" s="875">
        <f t="shared" si="41"/>
        <v>0</v>
      </c>
      <c r="G163" s="876">
        <v>60000</v>
      </c>
      <c r="H163" s="877">
        <v>28886.86</v>
      </c>
      <c r="I163" s="879">
        <f t="shared" si="39"/>
        <v>0.48144766666666666</v>
      </c>
      <c r="J163" s="877">
        <v>1158.8499999999999</v>
      </c>
    </row>
    <row r="164" spans="1:10" x14ac:dyDescent="0.2">
      <c r="A164" s="872"/>
      <c r="B164" s="872"/>
      <c r="C164" s="873" t="s">
        <v>255</v>
      </c>
      <c r="D164" s="874" t="s">
        <v>256</v>
      </c>
      <c r="E164" s="875">
        <v>3000</v>
      </c>
      <c r="F164" s="875">
        <f t="shared" si="41"/>
        <v>0</v>
      </c>
      <c r="G164" s="876">
        <v>3000</v>
      </c>
      <c r="H164" s="877">
        <v>1598.48</v>
      </c>
      <c r="I164" s="879">
        <f t="shared" si="39"/>
        <v>0.53282666666666667</v>
      </c>
      <c r="J164" s="877">
        <v>0</v>
      </c>
    </row>
    <row r="165" spans="1:10" x14ac:dyDescent="0.2">
      <c r="A165" s="872"/>
      <c r="B165" s="872"/>
      <c r="C165" s="873" t="s">
        <v>231</v>
      </c>
      <c r="D165" s="874" t="s">
        <v>232</v>
      </c>
      <c r="E165" s="875">
        <v>32000</v>
      </c>
      <c r="F165" s="875">
        <f t="shared" si="41"/>
        <v>0</v>
      </c>
      <c r="G165" s="876">
        <v>32000</v>
      </c>
      <c r="H165" s="877">
        <v>8864</v>
      </c>
      <c r="I165" s="879">
        <f t="shared" si="39"/>
        <v>0.27700000000000002</v>
      </c>
      <c r="J165" s="877">
        <v>0</v>
      </c>
    </row>
    <row r="166" spans="1:10" ht="15" x14ac:dyDescent="0.2">
      <c r="A166" s="871"/>
      <c r="B166" s="956" t="s">
        <v>321</v>
      </c>
      <c r="C166" s="957"/>
      <c r="D166" s="958" t="s">
        <v>322</v>
      </c>
      <c r="E166" s="959">
        <f>E167+E168+E169+E170</f>
        <v>13700</v>
      </c>
      <c r="F166" s="959">
        <f>F167+F168+F169+F170</f>
        <v>0</v>
      </c>
      <c r="G166" s="959">
        <f t="shared" ref="G166:J166" si="42">G167+G168+G169+G170</f>
        <v>13700</v>
      </c>
      <c r="H166" s="959">
        <f t="shared" si="42"/>
        <v>2812.67</v>
      </c>
      <c r="I166" s="964">
        <f t="shared" si="39"/>
        <v>0.20530437956204381</v>
      </c>
      <c r="J166" s="959">
        <f t="shared" si="42"/>
        <v>0</v>
      </c>
    </row>
    <row r="167" spans="1:10" x14ac:dyDescent="0.2">
      <c r="A167" s="872"/>
      <c r="B167" s="872"/>
      <c r="C167" s="873" t="s">
        <v>227</v>
      </c>
      <c r="D167" s="874" t="s">
        <v>228</v>
      </c>
      <c r="E167" s="875" t="s">
        <v>169</v>
      </c>
      <c r="F167" s="875">
        <f>G167-E167</f>
        <v>0</v>
      </c>
      <c r="G167" s="876" t="s">
        <v>169</v>
      </c>
      <c r="H167" s="877">
        <v>199</v>
      </c>
      <c r="I167" s="880">
        <f t="shared" si="39"/>
        <v>3.9800000000000002E-2</v>
      </c>
      <c r="J167" s="877">
        <v>0</v>
      </c>
    </row>
    <row r="168" spans="1:10" x14ac:dyDescent="0.2">
      <c r="A168" s="872"/>
      <c r="B168" s="872"/>
      <c r="C168" s="873" t="s">
        <v>237</v>
      </c>
      <c r="D168" s="874" t="s">
        <v>238</v>
      </c>
      <c r="E168" s="875">
        <v>1700</v>
      </c>
      <c r="F168" s="875">
        <f t="shared" ref="F168:F170" si="43">G168-E168</f>
        <v>0</v>
      </c>
      <c r="G168" s="876">
        <v>1700</v>
      </c>
      <c r="H168" s="877">
        <v>689.4</v>
      </c>
      <c r="I168" s="880">
        <f t="shared" si="39"/>
        <v>0.40552941176470586</v>
      </c>
      <c r="J168" s="877">
        <v>0</v>
      </c>
    </row>
    <row r="169" spans="1:10" x14ac:dyDescent="0.2">
      <c r="A169" s="872"/>
      <c r="B169" s="872"/>
      <c r="C169" s="873" t="s">
        <v>229</v>
      </c>
      <c r="D169" s="874" t="s">
        <v>230</v>
      </c>
      <c r="E169" s="875">
        <v>6000</v>
      </c>
      <c r="F169" s="875">
        <f t="shared" si="43"/>
        <v>0</v>
      </c>
      <c r="G169" s="876">
        <v>6000</v>
      </c>
      <c r="H169" s="877">
        <v>1562.65</v>
      </c>
      <c r="I169" s="880">
        <f t="shared" si="39"/>
        <v>0.26044166666666668</v>
      </c>
      <c r="J169" s="877">
        <v>0</v>
      </c>
    </row>
    <row r="170" spans="1:10" x14ac:dyDescent="0.2">
      <c r="A170" s="872"/>
      <c r="B170" s="872"/>
      <c r="C170" s="873" t="s">
        <v>255</v>
      </c>
      <c r="D170" s="874" t="s">
        <v>256</v>
      </c>
      <c r="E170" s="875">
        <v>1000</v>
      </c>
      <c r="F170" s="875">
        <f t="shared" si="43"/>
        <v>0</v>
      </c>
      <c r="G170" s="876">
        <v>1000</v>
      </c>
      <c r="H170" s="877">
        <v>361.62</v>
      </c>
      <c r="I170" s="880">
        <f t="shared" si="39"/>
        <v>0.36162</v>
      </c>
      <c r="J170" s="877">
        <v>0</v>
      </c>
    </row>
    <row r="171" spans="1:10" ht="15" x14ac:dyDescent="0.2">
      <c r="A171" s="871"/>
      <c r="B171" s="956" t="s">
        <v>323</v>
      </c>
      <c r="C171" s="957"/>
      <c r="D171" s="958" t="s">
        <v>324</v>
      </c>
      <c r="E171" s="959">
        <f>E172</f>
        <v>60000</v>
      </c>
      <c r="F171" s="959">
        <f>F172</f>
        <v>30000</v>
      </c>
      <c r="G171" s="959">
        <f t="shared" ref="G171:H171" si="44">G172</f>
        <v>90000</v>
      </c>
      <c r="H171" s="959">
        <f t="shared" si="44"/>
        <v>20000</v>
      </c>
      <c r="I171" s="964">
        <f t="shared" si="39"/>
        <v>0.22222222222222221</v>
      </c>
      <c r="J171" s="959">
        <f>J172</f>
        <v>0</v>
      </c>
    </row>
    <row r="172" spans="1:10" ht="45" x14ac:dyDescent="0.2">
      <c r="A172" s="872"/>
      <c r="B172" s="872"/>
      <c r="C172" s="873" t="s">
        <v>170</v>
      </c>
      <c r="D172" s="874" t="s">
        <v>325</v>
      </c>
      <c r="E172" s="875">
        <v>60000</v>
      </c>
      <c r="F172" s="875">
        <f>G172-E172</f>
        <v>30000</v>
      </c>
      <c r="G172" s="876">
        <v>90000</v>
      </c>
      <c r="H172" s="877">
        <v>20000</v>
      </c>
      <c r="I172" s="879">
        <f t="shared" si="39"/>
        <v>0.22222222222222221</v>
      </c>
      <c r="J172" s="877">
        <v>0</v>
      </c>
    </row>
    <row r="173" spans="1:10" ht="15" x14ac:dyDescent="0.2">
      <c r="A173" s="871"/>
      <c r="B173" s="956" t="s">
        <v>326</v>
      </c>
      <c r="C173" s="957"/>
      <c r="D173" s="958" t="s">
        <v>327</v>
      </c>
      <c r="E173" s="959">
        <f>E174+E175+E176+E177</f>
        <v>31700</v>
      </c>
      <c r="F173" s="959">
        <f>F174+F175+F176+F177</f>
        <v>0</v>
      </c>
      <c r="G173" s="959">
        <f t="shared" ref="G173:H173" si="45">G174+G175+G176+G177</f>
        <v>31700</v>
      </c>
      <c r="H173" s="959">
        <f t="shared" si="45"/>
        <v>14215.39</v>
      </c>
      <c r="I173" s="964">
        <f t="shared" si="39"/>
        <v>0.44843501577287065</v>
      </c>
      <c r="J173" s="959">
        <f>J174+J175+J176+J177</f>
        <v>442.13</v>
      </c>
    </row>
    <row r="174" spans="1:10" x14ac:dyDescent="0.2">
      <c r="A174" s="872"/>
      <c r="B174" s="872"/>
      <c r="C174" s="873" t="s">
        <v>291</v>
      </c>
      <c r="D174" s="874" t="s">
        <v>292</v>
      </c>
      <c r="E174" s="875">
        <v>10500</v>
      </c>
      <c r="F174" s="875">
        <f>G174-E174</f>
        <v>0</v>
      </c>
      <c r="G174" s="876">
        <v>10500</v>
      </c>
      <c r="H174" s="877">
        <v>7500</v>
      </c>
      <c r="I174" s="879">
        <f t="shared" si="39"/>
        <v>0.7142857142857143</v>
      </c>
      <c r="J174" s="877">
        <v>0</v>
      </c>
    </row>
    <row r="175" spans="1:10" x14ac:dyDescent="0.2">
      <c r="A175" s="872"/>
      <c r="B175" s="872"/>
      <c r="C175" s="873" t="s">
        <v>227</v>
      </c>
      <c r="D175" s="874" t="s">
        <v>228</v>
      </c>
      <c r="E175" s="875">
        <v>13000</v>
      </c>
      <c r="F175" s="875">
        <f t="shared" ref="F175:F177" si="46">G175-E175</f>
        <v>0</v>
      </c>
      <c r="G175" s="876">
        <v>13000</v>
      </c>
      <c r="H175" s="877">
        <v>2760.43</v>
      </c>
      <c r="I175" s="879">
        <f t="shared" si="39"/>
        <v>0.21234076923076922</v>
      </c>
      <c r="J175" s="877">
        <v>442.13</v>
      </c>
    </row>
    <row r="176" spans="1:10" x14ac:dyDescent="0.2">
      <c r="A176" s="872"/>
      <c r="B176" s="872"/>
      <c r="C176" s="873" t="s">
        <v>229</v>
      </c>
      <c r="D176" s="874" t="s">
        <v>230</v>
      </c>
      <c r="E176" s="875">
        <v>4000</v>
      </c>
      <c r="F176" s="875">
        <f t="shared" si="46"/>
        <v>0</v>
      </c>
      <c r="G176" s="876">
        <v>4000</v>
      </c>
      <c r="H176" s="877">
        <v>2190.96</v>
      </c>
      <c r="I176" s="879">
        <f t="shared" si="39"/>
        <v>0.54774</v>
      </c>
      <c r="J176" s="877">
        <v>0</v>
      </c>
    </row>
    <row r="177" spans="1:13" x14ac:dyDescent="0.2">
      <c r="A177" s="872"/>
      <c r="B177" s="872"/>
      <c r="C177" s="873" t="s">
        <v>231</v>
      </c>
      <c r="D177" s="874" t="s">
        <v>232</v>
      </c>
      <c r="E177" s="875">
        <v>4200</v>
      </c>
      <c r="F177" s="875">
        <f t="shared" si="46"/>
        <v>0</v>
      </c>
      <c r="G177" s="876">
        <v>4200</v>
      </c>
      <c r="H177" s="877">
        <v>1764</v>
      </c>
      <c r="I177" s="879">
        <f t="shared" si="39"/>
        <v>0.42</v>
      </c>
      <c r="J177" s="877">
        <v>0</v>
      </c>
    </row>
    <row r="178" spans="1:13" x14ac:dyDescent="0.2">
      <c r="A178" s="951" t="s">
        <v>328</v>
      </c>
      <c r="B178" s="951"/>
      <c r="C178" s="951"/>
      <c r="D178" s="952" t="s">
        <v>329</v>
      </c>
      <c r="E178" s="953">
        <f>E179</f>
        <v>376000</v>
      </c>
      <c r="F178" s="953">
        <f>F179</f>
        <v>0</v>
      </c>
      <c r="G178" s="953">
        <f t="shared" ref="G178:J178" si="47">G179</f>
        <v>376000</v>
      </c>
      <c r="H178" s="953">
        <f t="shared" si="47"/>
        <v>149351.79999999999</v>
      </c>
      <c r="I178" s="963">
        <f t="shared" si="39"/>
        <v>0.39721223404255318</v>
      </c>
      <c r="J178" s="953">
        <f t="shared" si="47"/>
        <v>17182.66</v>
      </c>
    </row>
    <row r="179" spans="1:13" ht="22.5" x14ac:dyDescent="0.2">
      <c r="A179" s="871"/>
      <c r="B179" s="956" t="s">
        <v>330</v>
      </c>
      <c r="C179" s="1014"/>
      <c r="D179" s="1015" t="s">
        <v>331</v>
      </c>
      <c r="E179" s="1016">
        <f>E181+E180</f>
        <v>376000</v>
      </c>
      <c r="F179" s="1016">
        <f>F181+F180</f>
        <v>0</v>
      </c>
      <c r="G179" s="1016">
        <f>G181+G180</f>
        <v>376000</v>
      </c>
      <c r="H179" s="1016">
        <f>H181+H180</f>
        <v>149351.79999999999</v>
      </c>
      <c r="I179" s="1017">
        <f t="shared" si="39"/>
        <v>0.39721223404255318</v>
      </c>
      <c r="J179" s="1016">
        <f>J181+J180</f>
        <v>17182.66</v>
      </c>
    </row>
    <row r="180" spans="1:13" ht="22.5" x14ac:dyDescent="0.2">
      <c r="A180" s="1006"/>
      <c r="B180" s="1013"/>
      <c r="C180" s="1023" t="s">
        <v>685</v>
      </c>
      <c r="D180" s="1010" t="s">
        <v>686</v>
      </c>
      <c r="E180" s="1011">
        <v>16000</v>
      </c>
      <c r="F180" s="1011">
        <f>G180-E180</f>
        <v>0</v>
      </c>
      <c r="G180" s="1011">
        <v>16000</v>
      </c>
      <c r="H180" s="1011">
        <v>0</v>
      </c>
      <c r="I180" s="880">
        <v>0</v>
      </c>
      <c r="J180" s="1011">
        <v>0</v>
      </c>
    </row>
    <row r="181" spans="1:13" ht="33.75" x14ac:dyDescent="0.2">
      <c r="A181" s="872"/>
      <c r="B181" s="872"/>
      <c r="C181" s="1018" t="s">
        <v>332</v>
      </c>
      <c r="D181" s="1019" t="s">
        <v>333</v>
      </c>
      <c r="E181" s="1020">
        <v>360000</v>
      </c>
      <c r="F181" s="1020">
        <f>G181-E181</f>
        <v>0</v>
      </c>
      <c r="G181" s="1021">
        <v>360000</v>
      </c>
      <c r="H181" s="1022">
        <v>149351.79999999999</v>
      </c>
      <c r="I181" s="986">
        <f t="shared" si="39"/>
        <v>0.4148661111111111</v>
      </c>
      <c r="J181" s="1022">
        <v>17182.66</v>
      </c>
    </row>
    <row r="182" spans="1:13" x14ac:dyDescent="0.2">
      <c r="A182" s="951" t="s">
        <v>108</v>
      </c>
      <c r="B182" s="951"/>
      <c r="C182" s="951"/>
      <c r="D182" s="952" t="s">
        <v>109</v>
      </c>
      <c r="E182" s="953">
        <f>E183</f>
        <v>360000</v>
      </c>
      <c r="F182" s="953">
        <f t="shared" ref="F182:H182" si="48">F183</f>
        <v>-100000</v>
      </c>
      <c r="G182" s="953">
        <f t="shared" si="48"/>
        <v>260000</v>
      </c>
      <c r="H182" s="953">
        <f t="shared" si="48"/>
        <v>0</v>
      </c>
      <c r="I182" s="963">
        <f t="shared" si="39"/>
        <v>0</v>
      </c>
      <c r="J182" s="953">
        <f>J183</f>
        <v>0</v>
      </c>
    </row>
    <row r="183" spans="1:13" ht="15" x14ac:dyDescent="0.2">
      <c r="A183" s="871"/>
      <c r="B183" s="956" t="s">
        <v>334</v>
      </c>
      <c r="C183" s="957"/>
      <c r="D183" s="958" t="s">
        <v>335</v>
      </c>
      <c r="E183" s="959">
        <f>E184</f>
        <v>360000</v>
      </c>
      <c r="F183" s="959">
        <f t="shared" ref="F183:J183" si="49">F184</f>
        <v>-100000</v>
      </c>
      <c r="G183" s="959">
        <f t="shared" si="49"/>
        <v>260000</v>
      </c>
      <c r="H183" s="959">
        <f t="shared" si="49"/>
        <v>0</v>
      </c>
      <c r="I183" s="964">
        <f t="shared" si="39"/>
        <v>0</v>
      </c>
      <c r="J183" s="959">
        <f t="shared" si="49"/>
        <v>0</v>
      </c>
    </row>
    <row r="184" spans="1:13" x14ac:dyDescent="0.2">
      <c r="A184" s="872"/>
      <c r="B184" s="872"/>
      <c r="C184" s="873" t="s">
        <v>336</v>
      </c>
      <c r="D184" s="874" t="s">
        <v>337</v>
      </c>
      <c r="E184" s="875">
        <v>360000</v>
      </c>
      <c r="F184" s="875">
        <f>G184-E184</f>
        <v>-100000</v>
      </c>
      <c r="G184" s="876">
        <v>260000</v>
      </c>
      <c r="H184" s="877">
        <v>0</v>
      </c>
      <c r="I184" s="879">
        <v>0</v>
      </c>
      <c r="J184" s="877">
        <v>0</v>
      </c>
    </row>
    <row r="185" spans="1:13" x14ac:dyDescent="0.2">
      <c r="A185" s="951" t="s">
        <v>126</v>
      </c>
      <c r="B185" s="951"/>
      <c r="C185" s="951"/>
      <c r="D185" s="952" t="s">
        <v>127</v>
      </c>
      <c r="E185" s="953">
        <f>E186+E210+E224+E247+E249+E252+E264+E274+E284+E287</f>
        <v>26971556</v>
      </c>
      <c r="F185" s="953">
        <f>F186+F210+F224+F247+F249+F252+F264+F274+F284+F287</f>
        <v>367638.22000000015</v>
      </c>
      <c r="G185" s="953">
        <f>G186+G210+G224+G247+G249+G252+G264+G274+G284+G287</f>
        <v>27339194.220000003</v>
      </c>
      <c r="H185" s="953">
        <f>H186+H210+H224+H247+H249+H252+H264+H274+H284+H287</f>
        <v>13959935.769999996</v>
      </c>
      <c r="I185" s="963">
        <f t="shared" si="39"/>
        <v>0.5106198689567667</v>
      </c>
      <c r="J185" s="953">
        <f>J186+J210+J224+J247+J249+J252+J264+J274+J284+J287</f>
        <v>505495.77</v>
      </c>
    </row>
    <row r="186" spans="1:13" ht="15" x14ac:dyDescent="0.2">
      <c r="A186" s="871"/>
      <c r="B186" s="956" t="s">
        <v>128</v>
      </c>
      <c r="C186" s="957"/>
      <c r="D186" s="958" t="s">
        <v>129</v>
      </c>
      <c r="E186" s="959">
        <f>E187+E188+E189+E190+E191+E192+E193+E194+E197+E198+E199+E200+E201+E202+E203+E204+E205+E206+E207+E208+E209+E195+E196</f>
        <v>16166436</v>
      </c>
      <c r="F186" s="959">
        <f>F187+F188+F189+F190+F191+F192+F193+F194+F197+F198+F199+F200+F201+F202+F203+F204+F205+F206+F207+F208+F209+F195+F196</f>
        <v>265949.17</v>
      </c>
      <c r="G186" s="959">
        <f t="shared" ref="G186" si="50">G187+G188+G189+G190+G191+G192+G193+G194+G197+G198+G199+G200+G201+G202+G203+G204+G205+G206+G207+G208+G209+G195+G196</f>
        <v>16432385.17</v>
      </c>
      <c r="H186" s="959">
        <f>H187+H188+H189+H190+H191+H192+H193+H194+H197+H198+H199+H200+H201+H202+H203+H204+H205+H206+H207+H208+H209+H195+H196</f>
        <v>8885041.8999999985</v>
      </c>
      <c r="I186" s="964">
        <f t="shared" si="39"/>
        <v>0.54070311814629879</v>
      </c>
      <c r="J186" s="959">
        <f>SUM(J187:J209)</f>
        <v>355257.07</v>
      </c>
      <c r="M186" s="1639"/>
    </row>
    <row r="187" spans="1:13" ht="33.75" x14ac:dyDescent="0.2">
      <c r="A187" s="872"/>
      <c r="B187" s="872"/>
      <c r="C187" s="873" t="s">
        <v>140</v>
      </c>
      <c r="D187" s="874" t="s">
        <v>242</v>
      </c>
      <c r="E187" s="875">
        <v>3250</v>
      </c>
      <c r="F187" s="875">
        <f>G187-E187</f>
        <v>0</v>
      </c>
      <c r="G187" s="876" t="s">
        <v>338</v>
      </c>
      <c r="H187" s="877">
        <v>0</v>
      </c>
      <c r="I187" s="879">
        <f t="shared" si="39"/>
        <v>0</v>
      </c>
      <c r="J187" s="877">
        <v>0</v>
      </c>
    </row>
    <row r="188" spans="1:13" x14ac:dyDescent="0.2">
      <c r="A188" s="872"/>
      <c r="B188" s="872"/>
      <c r="C188" s="873" t="s">
        <v>291</v>
      </c>
      <c r="D188" s="874" t="s">
        <v>292</v>
      </c>
      <c r="E188" s="875">
        <v>399504</v>
      </c>
      <c r="F188" s="875">
        <f t="shared" ref="F188:F209" si="51">G188-E188</f>
        <v>0</v>
      </c>
      <c r="G188" s="876">
        <v>399504</v>
      </c>
      <c r="H188" s="877">
        <v>177942.54</v>
      </c>
      <c r="I188" s="879">
        <f t="shared" si="39"/>
        <v>0.44540865673435059</v>
      </c>
      <c r="J188" s="877">
        <v>4883.79</v>
      </c>
    </row>
    <row r="189" spans="1:13" x14ac:dyDescent="0.2">
      <c r="A189" s="872"/>
      <c r="B189" s="872"/>
      <c r="C189" s="873" t="s">
        <v>221</v>
      </c>
      <c r="D189" s="874" t="s">
        <v>222</v>
      </c>
      <c r="E189" s="875">
        <v>10501470</v>
      </c>
      <c r="F189" s="875">
        <f t="shared" si="51"/>
        <v>91136.25</v>
      </c>
      <c r="G189" s="876">
        <v>10592606.25</v>
      </c>
      <c r="H189" s="877">
        <v>5497285.3300000001</v>
      </c>
      <c r="I189" s="879">
        <f t="shared" si="39"/>
        <v>0.51897382006434911</v>
      </c>
      <c r="J189" s="877">
        <v>217577.26</v>
      </c>
    </row>
    <row r="190" spans="1:13" x14ac:dyDescent="0.2">
      <c r="A190" s="872"/>
      <c r="B190" s="872"/>
      <c r="C190" s="873" t="s">
        <v>280</v>
      </c>
      <c r="D190" s="874" t="s">
        <v>281</v>
      </c>
      <c r="E190" s="875">
        <v>860910</v>
      </c>
      <c r="F190" s="875">
        <f t="shared" si="51"/>
        <v>-39577.160000000033</v>
      </c>
      <c r="G190" s="876">
        <v>821332.84</v>
      </c>
      <c r="H190" s="877">
        <v>821332.84</v>
      </c>
      <c r="I190" s="879">
        <f t="shared" si="39"/>
        <v>1</v>
      </c>
      <c r="J190" s="877">
        <v>0</v>
      </c>
    </row>
    <row r="191" spans="1:13" x14ac:dyDescent="0.2">
      <c r="A191" s="872"/>
      <c r="B191" s="872"/>
      <c r="C191" s="873" t="s">
        <v>223</v>
      </c>
      <c r="D191" s="874" t="s">
        <v>224</v>
      </c>
      <c r="E191" s="875">
        <v>2005977</v>
      </c>
      <c r="F191" s="875">
        <f t="shared" si="51"/>
        <v>33970.060000000056</v>
      </c>
      <c r="G191" s="876">
        <v>2039947.06</v>
      </c>
      <c r="H191" s="877">
        <v>1057933.48</v>
      </c>
      <c r="I191" s="879">
        <f t="shared" si="39"/>
        <v>0.51860830153111914</v>
      </c>
      <c r="J191" s="877">
        <v>101101.82</v>
      </c>
    </row>
    <row r="192" spans="1:13" x14ac:dyDescent="0.2">
      <c r="A192" s="872"/>
      <c r="B192" s="872"/>
      <c r="C192" s="873" t="s">
        <v>225</v>
      </c>
      <c r="D192" s="874" t="s">
        <v>226</v>
      </c>
      <c r="E192" s="875">
        <v>314253</v>
      </c>
      <c r="F192" s="875">
        <f t="shared" si="51"/>
        <v>-9000.1500000000233</v>
      </c>
      <c r="G192" s="876">
        <v>305252.84999999998</v>
      </c>
      <c r="H192" s="877">
        <v>114929.29</v>
      </c>
      <c r="I192" s="879">
        <f t="shared" si="39"/>
        <v>0.3765052152666224</v>
      </c>
      <c r="J192" s="877">
        <v>13963.96</v>
      </c>
    </row>
    <row r="193" spans="1:10" x14ac:dyDescent="0.2">
      <c r="A193" s="872"/>
      <c r="B193" s="872"/>
      <c r="C193" s="873" t="s">
        <v>234</v>
      </c>
      <c r="D193" s="874" t="s">
        <v>235</v>
      </c>
      <c r="E193" s="875">
        <v>50888</v>
      </c>
      <c r="F193" s="875">
        <f t="shared" si="51"/>
        <v>0</v>
      </c>
      <c r="G193" s="876">
        <v>50888</v>
      </c>
      <c r="H193" s="877">
        <v>6217.76</v>
      </c>
      <c r="I193" s="879">
        <f t="shared" si="39"/>
        <v>0.1221851910077032</v>
      </c>
      <c r="J193" s="877">
        <v>227.48</v>
      </c>
    </row>
    <row r="194" spans="1:10" x14ac:dyDescent="0.2">
      <c r="A194" s="872"/>
      <c r="B194" s="872"/>
      <c r="C194" s="873" t="s">
        <v>227</v>
      </c>
      <c r="D194" s="874" t="s">
        <v>228</v>
      </c>
      <c r="E194" s="875">
        <v>359510</v>
      </c>
      <c r="F194" s="875">
        <f t="shared" si="51"/>
        <v>1000</v>
      </c>
      <c r="G194" s="876">
        <v>360510</v>
      </c>
      <c r="H194" s="877">
        <v>217407.76</v>
      </c>
      <c r="I194" s="879">
        <f t="shared" si="39"/>
        <v>0.60305611494826772</v>
      </c>
      <c r="J194" s="877">
        <v>2694.5</v>
      </c>
    </row>
    <row r="195" spans="1:10" x14ac:dyDescent="0.2">
      <c r="A195" s="1012"/>
      <c r="B195" s="1012"/>
      <c r="C195" s="873" t="s">
        <v>364</v>
      </c>
      <c r="D195" s="874" t="s">
        <v>228</v>
      </c>
      <c r="E195" s="875">
        <v>0</v>
      </c>
      <c r="F195" s="875">
        <f>G195-E195</f>
        <v>67363.929999999993</v>
      </c>
      <c r="G195" s="876">
        <v>67363.929999999993</v>
      </c>
      <c r="H195" s="877">
        <v>0</v>
      </c>
      <c r="I195" s="879">
        <f t="shared" si="39"/>
        <v>0</v>
      </c>
      <c r="J195" s="877">
        <v>0</v>
      </c>
    </row>
    <row r="196" spans="1:10" x14ac:dyDescent="0.2">
      <c r="A196" s="1012"/>
      <c r="B196" s="1012"/>
      <c r="C196" s="873" t="s">
        <v>365</v>
      </c>
      <c r="D196" s="874" t="s">
        <v>228</v>
      </c>
      <c r="E196" s="875">
        <v>0</v>
      </c>
      <c r="F196" s="875">
        <f>G196-E196</f>
        <v>12234.24</v>
      </c>
      <c r="G196" s="876">
        <v>12234.24</v>
      </c>
      <c r="H196" s="877">
        <v>0</v>
      </c>
      <c r="I196" s="879">
        <f t="shared" si="39"/>
        <v>0</v>
      </c>
      <c r="J196" s="877">
        <v>0</v>
      </c>
    </row>
    <row r="197" spans="1:10" x14ac:dyDescent="0.2">
      <c r="A197" s="872"/>
      <c r="B197" s="872"/>
      <c r="C197" s="873" t="s">
        <v>339</v>
      </c>
      <c r="D197" s="874" t="s">
        <v>340</v>
      </c>
      <c r="E197" s="875">
        <v>105500</v>
      </c>
      <c r="F197" s="875">
        <f t="shared" si="51"/>
        <v>-5000</v>
      </c>
      <c r="G197" s="876">
        <v>100500</v>
      </c>
      <c r="H197" s="877">
        <v>23846.560000000001</v>
      </c>
      <c r="I197" s="879">
        <f t="shared" si="39"/>
        <v>0.23727920398009952</v>
      </c>
      <c r="J197" s="877">
        <v>2346.5700000000002</v>
      </c>
    </row>
    <row r="198" spans="1:10" x14ac:dyDescent="0.2">
      <c r="A198" s="872"/>
      <c r="B198" s="872"/>
      <c r="C198" s="873" t="s">
        <v>237</v>
      </c>
      <c r="D198" s="874" t="s">
        <v>238</v>
      </c>
      <c r="E198" s="875">
        <v>434000</v>
      </c>
      <c r="F198" s="875">
        <f t="shared" si="51"/>
        <v>12000</v>
      </c>
      <c r="G198" s="876">
        <v>446000</v>
      </c>
      <c r="H198" s="877">
        <v>279985.55</v>
      </c>
      <c r="I198" s="879">
        <f t="shared" si="39"/>
        <v>0.62777029147982055</v>
      </c>
      <c r="J198" s="877">
        <v>8444.27</v>
      </c>
    </row>
    <row r="199" spans="1:10" x14ac:dyDescent="0.2">
      <c r="A199" s="872"/>
      <c r="B199" s="872"/>
      <c r="C199" s="873" t="s">
        <v>248</v>
      </c>
      <c r="D199" s="874" t="s">
        <v>249</v>
      </c>
      <c r="E199" s="875">
        <v>30500</v>
      </c>
      <c r="F199" s="875">
        <f t="shared" si="51"/>
        <v>14800</v>
      </c>
      <c r="G199" s="876">
        <v>45300</v>
      </c>
      <c r="H199" s="877">
        <v>6382.21</v>
      </c>
      <c r="I199" s="879">
        <f t="shared" si="39"/>
        <v>0.14088763796909493</v>
      </c>
      <c r="J199" s="877">
        <v>297.66000000000003</v>
      </c>
    </row>
    <row r="200" spans="1:10" x14ac:dyDescent="0.2">
      <c r="A200" s="872"/>
      <c r="B200" s="872"/>
      <c r="C200" s="873" t="s">
        <v>295</v>
      </c>
      <c r="D200" s="874" t="s">
        <v>296</v>
      </c>
      <c r="E200" s="875">
        <v>30010</v>
      </c>
      <c r="F200" s="875">
        <f t="shared" si="51"/>
        <v>0</v>
      </c>
      <c r="G200" s="876">
        <v>30010</v>
      </c>
      <c r="H200" s="877">
        <v>2502</v>
      </c>
      <c r="I200" s="879">
        <f t="shared" si="39"/>
        <v>8.33722092635788E-2</v>
      </c>
      <c r="J200" s="877">
        <v>0</v>
      </c>
    </row>
    <row r="201" spans="1:10" x14ac:dyDescent="0.2">
      <c r="A201" s="872"/>
      <c r="B201" s="872"/>
      <c r="C201" s="873" t="s">
        <v>229</v>
      </c>
      <c r="D201" s="874" t="s">
        <v>230</v>
      </c>
      <c r="E201" s="875">
        <v>266038</v>
      </c>
      <c r="F201" s="875">
        <f t="shared" si="51"/>
        <v>4551.7000000000116</v>
      </c>
      <c r="G201" s="876">
        <v>270589.7</v>
      </c>
      <c r="H201" s="877">
        <v>133600.45000000001</v>
      </c>
      <c r="I201" s="879">
        <f t="shared" si="39"/>
        <v>0.49373812085234586</v>
      </c>
      <c r="J201" s="877">
        <v>1419.36</v>
      </c>
    </row>
    <row r="202" spans="1:10" ht="22.5" x14ac:dyDescent="0.2">
      <c r="A202" s="872"/>
      <c r="B202" s="872"/>
      <c r="C202" s="873" t="s">
        <v>341</v>
      </c>
      <c r="D202" s="874" t="s">
        <v>342</v>
      </c>
      <c r="E202" s="875">
        <v>70000</v>
      </c>
      <c r="F202" s="875">
        <f t="shared" si="51"/>
        <v>-10000</v>
      </c>
      <c r="G202" s="876">
        <v>60000</v>
      </c>
      <c r="H202" s="877">
        <v>16044.12</v>
      </c>
      <c r="I202" s="879">
        <f t="shared" si="39"/>
        <v>0.26740200000000003</v>
      </c>
      <c r="J202" s="877">
        <v>0</v>
      </c>
    </row>
    <row r="203" spans="1:10" x14ac:dyDescent="0.2">
      <c r="A203" s="872"/>
      <c r="B203" s="872"/>
      <c r="C203" s="873" t="s">
        <v>255</v>
      </c>
      <c r="D203" s="874" t="s">
        <v>256</v>
      </c>
      <c r="E203" s="875">
        <v>40000</v>
      </c>
      <c r="F203" s="875">
        <f t="shared" si="51"/>
        <v>8748.3000000000029</v>
      </c>
      <c r="G203" s="876">
        <v>48748.3</v>
      </c>
      <c r="H203" s="877">
        <v>22867.63</v>
      </c>
      <c r="I203" s="879">
        <f t="shared" si="39"/>
        <v>0.46909594796126225</v>
      </c>
      <c r="J203" s="877">
        <v>2257.4</v>
      </c>
    </row>
    <row r="204" spans="1:10" x14ac:dyDescent="0.2">
      <c r="A204" s="872"/>
      <c r="B204" s="872"/>
      <c r="C204" s="873" t="s">
        <v>301</v>
      </c>
      <c r="D204" s="874" t="s">
        <v>302</v>
      </c>
      <c r="E204" s="875">
        <v>11800</v>
      </c>
      <c r="F204" s="875">
        <f t="shared" si="51"/>
        <v>0</v>
      </c>
      <c r="G204" s="876">
        <v>11800</v>
      </c>
      <c r="H204" s="877">
        <v>3933.79</v>
      </c>
      <c r="I204" s="879">
        <f t="shared" si="39"/>
        <v>0.33337203389830511</v>
      </c>
      <c r="J204" s="877">
        <v>43</v>
      </c>
    </row>
    <row r="205" spans="1:10" x14ac:dyDescent="0.2">
      <c r="A205" s="872"/>
      <c r="B205" s="872"/>
      <c r="C205" s="873" t="s">
        <v>231</v>
      </c>
      <c r="D205" s="874" t="s">
        <v>232</v>
      </c>
      <c r="E205" s="875">
        <v>11900</v>
      </c>
      <c r="F205" s="875">
        <f t="shared" si="51"/>
        <v>0</v>
      </c>
      <c r="G205" s="876">
        <v>11900</v>
      </c>
      <c r="H205" s="877">
        <v>2532.09</v>
      </c>
      <c r="I205" s="879">
        <f t="shared" si="39"/>
        <v>0.21278067226890757</v>
      </c>
      <c r="J205" s="877">
        <v>0</v>
      </c>
    </row>
    <row r="206" spans="1:10" x14ac:dyDescent="0.2">
      <c r="A206" s="872"/>
      <c r="B206" s="872"/>
      <c r="C206" s="873" t="s">
        <v>304</v>
      </c>
      <c r="D206" s="874" t="s">
        <v>305</v>
      </c>
      <c r="E206" s="875">
        <v>667426</v>
      </c>
      <c r="F206" s="875">
        <f t="shared" si="51"/>
        <v>-511</v>
      </c>
      <c r="G206" s="876">
        <v>666915</v>
      </c>
      <c r="H206" s="877">
        <v>500191.5</v>
      </c>
      <c r="I206" s="879">
        <f t="shared" si="39"/>
        <v>0.75000787206765485</v>
      </c>
      <c r="J206" s="877">
        <v>0</v>
      </c>
    </row>
    <row r="207" spans="1:10" x14ac:dyDescent="0.2">
      <c r="A207" s="872"/>
      <c r="B207" s="872"/>
      <c r="C207" s="873" t="s">
        <v>343</v>
      </c>
      <c r="D207" s="874" t="s">
        <v>344</v>
      </c>
      <c r="E207" s="875">
        <v>1000</v>
      </c>
      <c r="F207" s="875">
        <f t="shared" si="51"/>
        <v>-190</v>
      </c>
      <c r="G207" s="876">
        <v>810</v>
      </c>
      <c r="H207" s="877">
        <v>107</v>
      </c>
      <c r="I207" s="879">
        <f t="shared" si="39"/>
        <v>0.13209876543209875</v>
      </c>
      <c r="J207" s="877">
        <v>0</v>
      </c>
    </row>
    <row r="208" spans="1:10" ht="22.5" x14ac:dyDescent="0.2">
      <c r="A208" s="872"/>
      <c r="B208" s="872"/>
      <c r="C208" s="873" t="s">
        <v>306</v>
      </c>
      <c r="D208" s="874" t="s">
        <v>307</v>
      </c>
      <c r="E208" s="875">
        <v>2500</v>
      </c>
      <c r="F208" s="875">
        <f t="shared" si="51"/>
        <v>0</v>
      </c>
      <c r="G208" s="876">
        <v>2500</v>
      </c>
      <c r="H208" s="877">
        <v>0</v>
      </c>
      <c r="I208" s="879">
        <f t="shared" si="39"/>
        <v>0</v>
      </c>
      <c r="J208" s="877">
        <v>0</v>
      </c>
    </row>
    <row r="209" spans="1:10" x14ac:dyDescent="0.2">
      <c r="A209" s="872"/>
      <c r="B209" s="872"/>
      <c r="C209" s="873" t="s">
        <v>250</v>
      </c>
      <c r="D209" s="874" t="s">
        <v>251</v>
      </c>
      <c r="E209" s="875">
        <v>0</v>
      </c>
      <c r="F209" s="875">
        <f t="shared" si="51"/>
        <v>84423</v>
      </c>
      <c r="G209" s="876">
        <v>84423</v>
      </c>
      <c r="H209" s="877">
        <v>0</v>
      </c>
      <c r="I209" s="879">
        <f t="shared" ref="I209" si="52">H209/G209</f>
        <v>0</v>
      </c>
      <c r="J209" s="877">
        <v>0</v>
      </c>
    </row>
    <row r="210" spans="1:10" ht="15" x14ac:dyDescent="0.2">
      <c r="A210" s="871"/>
      <c r="B210" s="956" t="s">
        <v>132</v>
      </c>
      <c r="C210" s="957"/>
      <c r="D210" s="958" t="s">
        <v>133</v>
      </c>
      <c r="E210" s="959">
        <f>E211+E212+E213+E214+E215+E216+E217+E218+E219+E220+E221+E222+E223</f>
        <v>755442</v>
      </c>
      <c r="F210" s="959">
        <f>F211+F212+F213+F214+F215+F216+F217+F218+F219+F220+F221+F222+F223</f>
        <v>2285</v>
      </c>
      <c r="G210" s="959">
        <f t="shared" ref="G210:J210" si="53">G211+G212+G213+G214+G215+G216+G217+G218+G219+G220+G221+G222+G223</f>
        <v>757727</v>
      </c>
      <c r="H210" s="959">
        <f t="shared" si="53"/>
        <v>362218.29999999993</v>
      </c>
      <c r="I210" s="964">
        <f>H210/G210</f>
        <v>0.47803272154747017</v>
      </c>
      <c r="J210" s="959">
        <f t="shared" si="53"/>
        <v>8752.2199999999993</v>
      </c>
    </row>
    <row r="211" spans="1:10" x14ac:dyDescent="0.2">
      <c r="A211" s="872"/>
      <c r="B211" s="872"/>
      <c r="C211" s="873" t="s">
        <v>291</v>
      </c>
      <c r="D211" s="874" t="s">
        <v>292</v>
      </c>
      <c r="E211" s="875">
        <v>3804</v>
      </c>
      <c r="F211" s="875">
        <f>G211-E211</f>
        <v>0</v>
      </c>
      <c r="G211" s="876">
        <v>3804</v>
      </c>
      <c r="H211" s="877">
        <v>392.96</v>
      </c>
      <c r="I211" s="879">
        <f t="shared" ref="I211:I252" si="54">H211/G211</f>
        <v>0.10330178759200841</v>
      </c>
      <c r="J211" s="877">
        <v>0</v>
      </c>
    </row>
    <row r="212" spans="1:10" x14ac:dyDescent="0.2">
      <c r="A212" s="872"/>
      <c r="B212" s="872"/>
      <c r="C212" s="873" t="s">
        <v>221</v>
      </c>
      <c r="D212" s="874" t="s">
        <v>222</v>
      </c>
      <c r="E212" s="875">
        <v>505180</v>
      </c>
      <c r="F212" s="875">
        <f t="shared" ref="F212:F223" si="55">G212-E212</f>
        <v>7893</v>
      </c>
      <c r="G212" s="876">
        <v>513073</v>
      </c>
      <c r="H212" s="877">
        <v>241968.11</v>
      </c>
      <c r="I212" s="879">
        <f t="shared" si="54"/>
        <v>0.4716056194732523</v>
      </c>
      <c r="J212" s="877">
        <v>5997.78</v>
      </c>
    </row>
    <row r="213" spans="1:10" x14ac:dyDescent="0.2">
      <c r="A213" s="872"/>
      <c r="B213" s="872"/>
      <c r="C213" s="873" t="s">
        <v>280</v>
      </c>
      <c r="D213" s="874" t="s">
        <v>281</v>
      </c>
      <c r="E213" s="875">
        <v>41320</v>
      </c>
      <c r="F213" s="875">
        <f t="shared" si="55"/>
        <v>0</v>
      </c>
      <c r="G213" s="876">
        <v>41320</v>
      </c>
      <c r="H213" s="877">
        <v>41320</v>
      </c>
      <c r="I213" s="879">
        <f t="shared" si="54"/>
        <v>1</v>
      </c>
      <c r="J213" s="877">
        <v>0</v>
      </c>
    </row>
    <row r="214" spans="1:10" x14ac:dyDescent="0.2">
      <c r="A214" s="872"/>
      <c r="B214" s="872"/>
      <c r="C214" s="873" t="s">
        <v>223</v>
      </c>
      <c r="D214" s="874" t="s">
        <v>224</v>
      </c>
      <c r="E214" s="875">
        <v>103660</v>
      </c>
      <c r="F214" s="875">
        <f t="shared" si="55"/>
        <v>1000</v>
      </c>
      <c r="G214" s="876">
        <v>104660</v>
      </c>
      <c r="H214" s="877">
        <v>44915.12</v>
      </c>
      <c r="I214" s="879">
        <f t="shared" si="54"/>
        <v>0.42915268488438757</v>
      </c>
      <c r="J214" s="877">
        <v>2350.37</v>
      </c>
    </row>
    <row r="215" spans="1:10" x14ac:dyDescent="0.2">
      <c r="A215" s="872"/>
      <c r="B215" s="872"/>
      <c r="C215" s="873" t="s">
        <v>225</v>
      </c>
      <c r="D215" s="874" t="s">
        <v>226</v>
      </c>
      <c r="E215" s="875">
        <v>14766</v>
      </c>
      <c r="F215" s="875">
        <f t="shared" si="55"/>
        <v>-1500</v>
      </c>
      <c r="G215" s="876">
        <v>13266</v>
      </c>
      <c r="H215" s="877">
        <v>5273.32</v>
      </c>
      <c r="I215" s="879">
        <f t="shared" si="54"/>
        <v>0.39750640735715359</v>
      </c>
      <c r="J215" s="877">
        <v>404.07</v>
      </c>
    </row>
    <row r="216" spans="1:10" x14ac:dyDescent="0.2">
      <c r="A216" s="872"/>
      <c r="B216" s="872"/>
      <c r="C216" s="873" t="s">
        <v>227</v>
      </c>
      <c r="D216" s="874" t="s">
        <v>228</v>
      </c>
      <c r="E216" s="875">
        <v>20700</v>
      </c>
      <c r="F216" s="875">
        <f t="shared" si="55"/>
        <v>0</v>
      </c>
      <c r="G216" s="876">
        <v>20700</v>
      </c>
      <c r="H216" s="877">
        <v>917.61</v>
      </c>
      <c r="I216" s="879">
        <f t="shared" si="54"/>
        <v>4.4328985507246378E-2</v>
      </c>
      <c r="J216" s="877">
        <v>0</v>
      </c>
    </row>
    <row r="217" spans="1:10" x14ac:dyDescent="0.2">
      <c r="A217" s="872"/>
      <c r="B217" s="872"/>
      <c r="C217" s="873" t="s">
        <v>339</v>
      </c>
      <c r="D217" s="874" t="s">
        <v>340</v>
      </c>
      <c r="E217" s="875">
        <v>6000</v>
      </c>
      <c r="F217" s="875">
        <f t="shared" si="55"/>
        <v>0</v>
      </c>
      <c r="G217" s="876">
        <v>6000</v>
      </c>
      <c r="H217" s="877">
        <v>1359.5</v>
      </c>
      <c r="I217" s="879">
        <f t="shared" si="54"/>
        <v>0.22658333333333333</v>
      </c>
      <c r="J217" s="877">
        <v>0</v>
      </c>
    </row>
    <row r="218" spans="1:10" x14ac:dyDescent="0.2">
      <c r="A218" s="872"/>
      <c r="B218" s="872"/>
      <c r="C218" s="873" t="s">
        <v>237</v>
      </c>
      <c r="D218" s="874" t="s">
        <v>238</v>
      </c>
      <c r="E218" s="875">
        <v>18000</v>
      </c>
      <c r="F218" s="875">
        <f t="shared" si="55"/>
        <v>2000</v>
      </c>
      <c r="G218" s="876">
        <v>20000</v>
      </c>
      <c r="H218" s="877">
        <v>6847.98</v>
      </c>
      <c r="I218" s="879">
        <f t="shared" si="54"/>
        <v>0.34239899999999995</v>
      </c>
      <c r="J218" s="877">
        <v>0</v>
      </c>
    </row>
    <row r="219" spans="1:10" x14ac:dyDescent="0.2">
      <c r="A219" s="872"/>
      <c r="B219" s="872"/>
      <c r="C219" s="873" t="s">
        <v>248</v>
      </c>
      <c r="D219" s="874" t="s">
        <v>249</v>
      </c>
      <c r="E219" s="875">
        <v>7500</v>
      </c>
      <c r="F219" s="875">
        <f t="shared" si="55"/>
        <v>-4500</v>
      </c>
      <c r="G219" s="876">
        <v>3000</v>
      </c>
      <c r="H219" s="877">
        <v>0</v>
      </c>
      <c r="I219" s="879">
        <f t="shared" si="54"/>
        <v>0</v>
      </c>
      <c r="J219" s="877">
        <v>0</v>
      </c>
    </row>
    <row r="220" spans="1:10" x14ac:dyDescent="0.2">
      <c r="A220" s="872"/>
      <c r="B220" s="872"/>
      <c r="C220" s="873" t="s">
        <v>295</v>
      </c>
      <c r="D220" s="874" t="s">
        <v>296</v>
      </c>
      <c r="E220" s="875">
        <v>1500</v>
      </c>
      <c r="F220" s="875">
        <f t="shared" si="55"/>
        <v>0</v>
      </c>
      <c r="G220" s="876">
        <v>1500</v>
      </c>
      <c r="H220" s="877">
        <v>0</v>
      </c>
      <c r="I220" s="879">
        <f t="shared" si="54"/>
        <v>0</v>
      </c>
      <c r="J220" s="877">
        <v>0</v>
      </c>
    </row>
    <row r="221" spans="1:10" x14ac:dyDescent="0.2">
      <c r="A221" s="872"/>
      <c r="B221" s="872"/>
      <c r="C221" s="873" t="s">
        <v>229</v>
      </c>
      <c r="D221" s="874" t="s">
        <v>230</v>
      </c>
      <c r="E221" s="875">
        <v>4500</v>
      </c>
      <c r="F221" s="875">
        <f t="shared" si="55"/>
        <v>0</v>
      </c>
      <c r="G221" s="876">
        <v>4500</v>
      </c>
      <c r="H221" s="877">
        <v>194.4</v>
      </c>
      <c r="I221" s="879">
        <f t="shared" si="54"/>
        <v>4.3200000000000002E-2</v>
      </c>
      <c r="J221" s="877">
        <v>0</v>
      </c>
    </row>
    <row r="222" spans="1:10" x14ac:dyDescent="0.2">
      <c r="A222" s="872"/>
      <c r="B222" s="872"/>
      <c r="C222" s="873" t="s">
        <v>255</v>
      </c>
      <c r="D222" s="874" t="s">
        <v>256</v>
      </c>
      <c r="E222" s="875">
        <v>1000</v>
      </c>
      <c r="F222" s="875">
        <f t="shared" si="55"/>
        <v>0</v>
      </c>
      <c r="G222" s="876">
        <v>1000</v>
      </c>
      <c r="H222" s="877">
        <v>350.55</v>
      </c>
      <c r="I222" s="879">
        <f t="shared" si="54"/>
        <v>0.35055000000000003</v>
      </c>
      <c r="J222" s="877">
        <v>0</v>
      </c>
    </row>
    <row r="223" spans="1:10" x14ac:dyDescent="0.2">
      <c r="A223" s="872"/>
      <c r="B223" s="872"/>
      <c r="C223" s="873" t="s">
        <v>304</v>
      </c>
      <c r="D223" s="874" t="s">
        <v>305</v>
      </c>
      <c r="E223" s="875">
        <v>27512</v>
      </c>
      <c r="F223" s="875">
        <f t="shared" si="55"/>
        <v>-2608</v>
      </c>
      <c r="G223" s="876">
        <v>24904</v>
      </c>
      <c r="H223" s="877">
        <v>18678.75</v>
      </c>
      <c r="I223" s="879">
        <f t="shared" si="54"/>
        <v>0.75003011564407329</v>
      </c>
      <c r="J223" s="877">
        <v>0</v>
      </c>
    </row>
    <row r="224" spans="1:10" ht="15" x14ac:dyDescent="0.2">
      <c r="A224" s="871"/>
      <c r="B224" s="956" t="s">
        <v>134</v>
      </c>
      <c r="C224" s="957"/>
      <c r="D224" s="958" t="s">
        <v>135</v>
      </c>
      <c r="E224" s="959">
        <f>E225+E226+E227+E228+E229+E230+E231+E232+E233+E234+E235+E236+E237+E238+E239+E240+E241+E242+E243+E244+E245+E246</f>
        <v>6478154</v>
      </c>
      <c r="F224" s="959">
        <f>F225+F226+F227+F228+F229+F230+F231+F232+F233+F234+F235+F236+F237+F238+F239+F240+F241+F242+F243+F244+F245+F246</f>
        <v>65474.000000000175</v>
      </c>
      <c r="G224" s="959">
        <f t="shared" ref="G224:J224" si="56">G225+G226+G227+G228+G229+G230+G231+G232+G233+G234+G235+G236+G237+G238+G239+G240+G241+G242+G243+G244+G245+G246</f>
        <v>6543628</v>
      </c>
      <c r="H224" s="959">
        <f t="shared" si="56"/>
        <v>3382032.9299999997</v>
      </c>
      <c r="I224" s="964">
        <f t="shared" si="54"/>
        <v>0.51684370352348874</v>
      </c>
      <c r="J224" s="959">
        <f t="shared" si="56"/>
        <v>55123.27</v>
      </c>
    </row>
    <row r="225" spans="1:10" ht="33.75" x14ac:dyDescent="0.2">
      <c r="A225" s="872"/>
      <c r="B225" s="872"/>
      <c r="C225" s="873" t="s">
        <v>140</v>
      </c>
      <c r="D225" s="874" t="s">
        <v>242</v>
      </c>
      <c r="E225" s="875">
        <v>46000</v>
      </c>
      <c r="F225" s="875">
        <f>G225-E225</f>
        <v>0</v>
      </c>
      <c r="G225" s="876">
        <v>46000</v>
      </c>
      <c r="H225" s="877">
        <v>38041.870000000003</v>
      </c>
      <c r="I225" s="879">
        <f>H225/G225</f>
        <v>0.8269971739130435</v>
      </c>
      <c r="J225" s="877">
        <v>1401.9</v>
      </c>
    </row>
    <row r="226" spans="1:10" ht="22.5" x14ac:dyDescent="0.2">
      <c r="A226" s="872"/>
      <c r="B226" s="872"/>
      <c r="C226" s="873" t="s">
        <v>345</v>
      </c>
      <c r="D226" s="874" t="s">
        <v>346</v>
      </c>
      <c r="E226" s="875">
        <v>1326000</v>
      </c>
      <c r="F226" s="875">
        <f t="shared" ref="F226:F246" si="57">G226-E226</f>
        <v>0</v>
      </c>
      <c r="G226" s="876">
        <v>1326000</v>
      </c>
      <c r="H226" s="877">
        <v>863152.4</v>
      </c>
      <c r="I226" s="879">
        <f t="shared" ref="I226:I246" si="58">H226/G226</f>
        <v>0.65094449472096527</v>
      </c>
      <c r="J226" s="877">
        <v>0</v>
      </c>
    </row>
    <row r="227" spans="1:10" x14ac:dyDescent="0.2">
      <c r="A227" s="872"/>
      <c r="B227" s="872"/>
      <c r="C227" s="873" t="s">
        <v>291</v>
      </c>
      <c r="D227" s="874" t="s">
        <v>292</v>
      </c>
      <c r="E227" s="875">
        <v>61640</v>
      </c>
      <c r="F227" s="875">
        <f t="shared" si="57"/>
        <v>0</v>
      </c>
      <c r="G227" s="876">
        <v>61640</v>
      </c>
      <c r="H227" s="877">
        <v>31071.66</v>
      </c>
      <c r="I227" s="879">
        <f t="shared" si="58"/>
        <v>0.50408273848150553</v>
      </c>
      <c r="J227" s="877">
        <v>284.77999999999997</v>
      </c>
    </row>
    <row r="228" spans="1:10" x14ac:dyDescent="0.2">
      <c r="A228" s="872"/>
      <c r="B228" s="872"/>
      <c r="C228" s="873" t="s">
        <v>221</v>
      </c>
      <c r="D228" s="874" t="s">
        <v>222</v>
      </c>
      <c r="E228" s="875">
        <v>2885700</v>
      </c>
      <c r="F228" s="875">
        <f t="shared" si="57"/>
        <v>39097.450000000186</v>
      </c>
      <c r="G228" s="876">
        <v>2924797.45</v>
      </c>
      <c r="H228" s="877">
        <v>1469263.58</v>
      </c>
      <c r="I228" s="879">
        <f t="shared" si="58"/>
        <v>0.50234712150750815</v>
      </c>
      <c r="J228" s="877">
        <v>33037.769999999997</v>
      </c>
    </row>
    <row r="229" spans="1:10" x14ac:dyDescent="0.2">
      <c r="A229" s="872"/>
      <c r="B229" s="872"/>
      <c r="C229" s="873" t="s">
        <v>280</v>
      </c>
      <c r="D229" s="874" t="s">
        <v>281</v>
      </c>
      <c r="E229" s="875">
        <v>220850</v>
      </c>
      <c r="F229" s="875">
        <f t="shared" si="57"/>
        <v>-8997.4500000000116</v>
      </c>
      <c r="G229" s="876">
        <v>211852.55</v>
      </c>
      <c r="H229" s="877">
        <v>211852.55</v>
      </c>
      <c r="I229" s="879">
        <f t="shared" si="58"/>
        <v>1</v>
      </c>
      <c r="J229" s="877">
        <v>0</v>
      </c>
    </row>
    <row r="230" spans="1:10" x14ac:dyDescent="0.2">
      <c r="A230" s="872"/>
      <c r="B230" s="872"/>
      <c r="C230" s="873" t="s">
        <v>223</v>
      </c>
      <c r="D230" s="874" t="s">
        <v>224</v>
      </c>
      <c r="E230" s="875">
        <v>598260</v>
      </c>
      <c r="F230" s="875">
        <f t="shared" si="57"/>
        <v>17000</v>
      </c>
      <c r="G230" s="876">
        <v>615260</v>
      </c>
      <c r="H230" s="877">
        <v>266842.82</v>
      </c>
      <c r="I230" s="879">
        <f t="shared" si="58"/>
        <v>0.43370740825017068</v>
      </c>
      <c r="J230" s="877">
        <v>13083.06</v>
      </c>
    </row>
    <row r="231" spans="1:10" x14ac:dyDescent="0.2">
      <c r="A231" s="872"/>
      <c r="B231" s="872"/>
      <c r="C231" s="873" t="s">
        <v>225</v>
      </c>
      <c r="D231" s="874" t="s">
        <v>226</v>
      </c>
      <c r="E231" s="875">
        <v>85279</v>
      </c>
      <c r="F231" s="875">
        <f t="shared" si="57"/>
        <v>0</v>
      </c>
      <c r="G231" s="876">
        <v>85279</v>
      </c>
      <c r="H231" s="877">
        <v>30291.38</v>
      </c>
      <c r="I231" s="879">
        <f t="shared" si="58"/>
        <v>0.35520327395959145</v>
      </c>
      <c r="J231" s="877">
        <v>1545.31</v>
      </c>
    </row>
    <row r="232" spans="1:10" x14ac:dyDescent="0.2">
      <c r="A232" s="872"/>
      <c r="B232" s="872"/>
      <c r="C232" s="873" t="s">
        <v>234</v>
      </c>
      <c r="D232" s="874" t="s">
        <v>235</v>
      </c>
      <c r="E232" s="875">
        <v>6500</v>
      </c>
      <c r="F232" s="875">
        <f t="shared" si="57"/>
        <v>0</v>
      </c>
      <c r="G232" s="876">
        <v>6500</v>
      </c>
      <c r="H232" s="877">
        <v>0</v>
      </c>
      <c r="I232" s="879">
        <f t="shared" si="58"/>
        <v>0</v>
      </c>
      <c r="J232" s="877">
        <v>0</v>
      </c>
    </row>
    <row r="233" spans="1:10" x14ac:dyDescent="0.2">
      <c r="A233" s="872"/>
      <c r="B233" s="872"/>
      <c r="C233" s="873" t="s">
        <v>227</v>
      </c>
      <c r="D233" s="874" t="s">
        <v>228</v>
      </c>
      <c r="E233" s="875">
        <v>121300</v>
      </c>
      <c r="F233" s="875">
        <f t="shared" si="57"/>
        <v>0</v>
      </c>
      <c r="G233" s="876">
        <v>121300</v>
      </c>
      <c r="H233" s="877">
        <v>40477.879999999997</v>
      </c>
      <c r="I233" s="879">
        <f t="shared" si="58"/>
        <v>0.33370057708161582</v>
      </c>
      <c r="J233" s="877">
        <v>585.27</v>
      </c>
    </row>
    <row r="234" spans="1:10" x14ac:dyDescent="0.2">
      <c r="A234" s="872"/>
      <c r="B234" s="872"/>
      <c r="C234" s="873" t="s">
        <v>347</v>
      </c>
      <c r="D234" s="874" t="s">
        <v>348</v>
      </c>
      <c r="E234" s="875">
        <v>490430</v>
      </c>
      <c r="F234" s="875">
        <f t="shared" si="57"/>
        <v>0</v>
      </c>
      <c r="G234" s="876">
        <v>490430</v>
      </c>
      <c r="H234" s="877">
        <v>80605.039999999994</v>
      </c>
      <c r="I234" s="879">
        <f t="shared" si="58"/>
        <v>0.16435585098790856</v>
      </c>
      <c r="J234" s="877">
        <v>500.98</v>
      </c>
    </row>
    <row r="235" spans="1:10" x14ac:dyDescent="0.2">
      <c r="A235" s="872"/>
      <c r="B235" s="872"/>
      <c r="C235" s="873" t="s">
        <v>339</v>
      </c>
      <c r="D235" s="874" t="s">
        <v>340</v>
      </c>
      <c r="E235" s="875">
        <v>27000</v>
      </c>
      <c r="F235" s="875">
        <f t="shared" si="57"/>
        <v>0</v>
      </c>
      <c r="G235" s="876">
        <v>27000</v>
      </c>
      <c r="H235" s="877">
        <v>5956.87</v>
      </c>
      <c r="I235" s="879">
        <f t="shared" si="58"/>
        <v>0.2206248148148148</v>
      </c>
      <c r="J235" s="877">
        <v>0</v>
      </c>
    </row>
    <row r="236" spans="1:10" x14ac:dyDescent="0.2">
      <c r="A236" s="872"/>
      <c r="B236" s="872"/>
      <c r="C236" s="873" t="s">
        <v>237</v>
      </c>
      <c r="D236" s="874" t="s">
        <v>238</v>
      </c>
      <c r="E236" s="875">
        <v>275000</v>
      </c>
      <c r="F236" s="875">
        <f t="shared" si="57"/>
        <v>1192</v>
      </c>
      <c r="G236" s="876">
        <v>276192</v>
      </c>
      <c r="H236" s="877">
        <v>140314.18</v>
      </c>
      <c r="I236" s="879">
        <f t="shared" si="58"/>
        <v>0.50803129706870576</v>
      </c>
      <c r="J236" s="877">
        <v>1982.66</v>
      </c>
    </row>
    <row r="237" spans="1:10" x14ac:dyDescent="0.2">
      <c r="A237" s="872"/>
      <c r="B237" s="872"/>
      <c r="C237" s="873" t="s">
        <v>248</v>
      </c>
      <c r="D237" s="874" t="s">
        <v>249</v>
      </c>
      <c r="E237" s="875">
        <v>6000</v>
      </c>
      <c r="F237" s="875">
        <f t="shared" si="57"/>
        <v>0</v>
      </c>
      <c r="G237" s="876">
        <v>6000</v>
      </c>
      <c r="H237" s="877">
        <v>1299.1300000000001</v>
      </c>
      <c r="I237" s="879">
        <f t="shared" si="58"/>
        <v>0.2165216666666667</v>
      </c>
      <c r="J237" s="877">
        <v>0</v>
      </c>
    </row>
    <row r="238" spans="1:10" x14ac:dyDescent="0.2">
      <c r="A238" s="872"/>
      <c r="B238" s="872"/>
      <c r="C238" s="873" t="s">
        <v>295</v>
      </c>
      <c r="D238" s="874" t="s">
        <v>296</v>
      </c>
      <c r="E238" s="875">
        <v>7300</v>
      </c>
      <c r="F238" s="875">
        <f t="shared" si="57"/>
        <v>0</v>
      </c>
      <c r="G238" s="876">
        <v>7300</v>
      </c>
      <c r="H238" s="877">
        <v>115</v>
      </c>
      <c r="I238" s="879">
        <f t="shared" si="58"/>
        <v>1.5753424657534248E-2</v>
      </c>
      <c r="J238" s="877">
        <v>0</v>
      </c>
    </row>
    <row r="239" spans="1:10" x14ac:dyDescent="0.2">
      <c r="A239" s="872"/>
      <c r="B239" s="872"/>
      <c r="C239" s="873" t="s">
        <v>229</v>
      </c>
      <c r="D239" s="874" t="s">
        <v>230</v>
      </c>
      <c r="E239" s="875">
        <v>88000</v>
      </c>
      <c r="F239" s="875">
        <f t="shared" si="57"/>
        <v>13000</v>
      </c>
      <c r="G239" s="876">
        <v>101000</v>
      </c>
      <c r="H239" s="877">
        <v>47112.19</v>
      </c>
      <c r="I239" s="879">
        <f t="shared" si="58"/>
        <v>0.46645732673267332</v>
      </c>
      <c r="J239" s="877">
        <v>2701.54</v>
      </c>
    </row>
    <row r="240" spans="1:10" ht="22.5" x14ac:dyDescent="0.2">
      <c r="A240" s="872"/>
      <c r="B240" s="872"/>
      <c r="C240" s="873" t="s">
        <v>341</v>
      </c>
      <c r="D240" s="874" t="s">
        <v>342</v>
      </c>
      <c r="E240" s="875">
        <v>59000</v>
      </c>
      <c r="F240" s="875">
        <f t="shared" si="57"/>
        <v>0</v>
      </c>
      <c r="G240" s="876">
        <v>59000</v>
      </c>
      <c r="H240" s="877">
        <v>30864.69</v>
      </c>
      <c r="I240" s="879">
        <f t="shared" si="58"/>
        <v>0.52313033898305084</v>
      </c>
      <c r="J240" s="877">
        <v>0</v>
      </c>
    </row>
    <row r="241" spans="1:10" x14ac:dyDescent="0.2">
      <c r="A241" s="872"/>
      <c r="B241" s="872"/>
      <c r="C241" s="873" t="s">
        <v>255</v>
      </c>
      <c r="D241" s="874" t="s">
        <v>256</v>
      </c>
      <c r="E241" s="875">
        <v>6800</v>
      </c>
      <c r="F241" s="875">
        <f t="shared" si="57"/>
        <v>500</v>
      </c>
      <c r="G241" s="876">
        <v>7300</v>
      </c>
      <c r="H241" s="877">
        <v>2411.69</v>
      </c>
      <c r="I241" s="879">
        <f t="shared" si="58"/>
        <v>0.33036849315068495</v>
      </c>
      <c r="J241" s="877">
        <v>0</v>
      </c>
    </row>
    <row r="242" spans="1:10" x14ac:dyDescent="0.2">
      <c r="A242" s="872"/>
      <c r="B242" s="872"/>
      <c r="C242" s="873" t="s">
        <v>301</v>
      </c>
      <c r="D242" s="874" t="s">
        <v>302</v>
      </c>
      <c r="E242" s="875">
        <v>3500</v>
      </c>
      <c r="F242" s="875">
        <f t="shared" si="57"/>
        <v>0</v>
      </c>
      <c r="G242" s="876">
        <v>3500</v>
      </c>
      <c r="H242" s="877">
        <v>64.5</v>
      </c>
      <c r="I242" s="879">
        <f t="shared" si="58"/>
        <v>1.842857142857143E-2</v>
      </c>
      <c r="J242" s="877">
        <v>0</v>
      </c>
    </row>
    <row r="243" spans="1:10" x14ac:dyDescent="0.2">
      <c r="A243" s="872"/>
      <c r="B243" s="872"/>
      <c r="C243" s="873" t="s">
        <v>231</v>
      </c>
      <c r="D243" s="874" t="s">
        <v>232</v>
      </c>
      <c r="E243" s="875">
        <v>2800</v>
      </c>
      <c r="F243" s="875">
        <f t="shared" si="57"/>
        <v>0</v>
      </c>
      <c r="G243" s="876">
        <v>2800</v>
      </c>
      <c r="H243" s="877">
        <v>626.5</v>
      </c>
      <c r="I243" s="879">
        <f t="shared" si="58"/>
        <v>0.22375</v>
      </c>
      <c r="J243" s="877">
        <v>0</v>
      </c>
    </row>
    <row r="244" spans="1:10" x14ac:dyDescent="0.2">
      <c r="A244" s="872"/>
      <c r="B244" s="872"/>
      <c r="C244" s="873" t="s">
        <v>304</v>
      </c>
      <c r="D244" s="874" t="s">
        <v>305</v>
      </c>
      <c r="E244" s="875">
        <v>158425</v>
      </c>
      <c r="F244" s="875">
        <f t="shared" si="57"/>
        <v>3682</v>
      </c>
      <c r="G244" s="876">
        <v>162107</v>
      </c>
      <c r="H244" s="877">
        <v>121582</v>
      </c>
      <c r="I244" s="879">
        <f t="shared" si="58"/>
        <v>0.75001079533888115</v>
      </c>
      <c r="J244" s="877">
        <v>0</v>
      </c>
    </row>
    <row r="245" spans="1:10" x14ac:dyDescent="0.2">
      <c r="A245" s="872"/>
      <c r="B245" s="872"/>
      <c r="C245" s="873" t="s">
        <v>343</v>
      </c>
      <c r="D245" s="874" t="s">
        <v>344</v>
      </c>
      <c r="E245" s="875">
        <v>370</v>
      </c>
      <c r="F245" s="875">
        <f t="shared" si="57"/>
        <v>0</v>
      </c>
      <c r="G245" s="876">
        <v>370</v>
      </c>
      <c r="H245" s="877">
        <v>87</v>
      </c>
      <c r="I245" s="879">
        <f t="shared" si="58"/>
        <v>0.23513513513513515</v>
      </c>
      <c r="J245" s="877">
        <v>0</v>
      </c>
    </row>
    <row r="246" spans="1:10" ht="22.5" x14ac:dyDescent="0.2">
      <c r="A246" s="872"/>
      <c r="B246" s="872"/>
      <c r="C246" s="873" t="s">
        <v>306</v>
      </c>
      <c r="D246" s="874" t="s">
        <v>307</v>
      </c>
      <c r="E246" s="875">
        <v>2000</v>
      </c>
      <c r="F246" s="875">
        <f t="shared" si="57"/>
        <v>0</v>
      </c>
      <c r="G246" s="876">
        <v>2000</v>
      </c>
      <c r="H246" s="877">
        <v>0</v>
      </c>
      <c r="I246" s="879">
        <f t="shared" si="58"/>
        <v>0</v>
      </c>
      <c r="J246" s="877">
        <v>0</v>
      </c>
    </row>
    <row r="247" spans="1:10" ht="15" x14ac:dyDescent="0.2">
      <c r="A247" s="871"/>
      <c r="B247" s="956" t="s">
        <v>352</v>
      </c>
      <c r="C247" s="957"/>
      <c r="D247" s="958" t="s">
        <v>353</v>
      </c>
      <c r="E247" s="959">
        <f>E248</f>
        <v>1240000</v>
      </c>
      <c r="F247" s="959">
        <f>F248</f>
        <v>0</v>
      </c>
      <c r="G247" s="959">
        <f t="shared" ref="G247:J247" si="59">G248</f>
        <v>1240000</v>
      </c>
      <c r="H247" s="959">
        <f t="shared" si="59"/>
        <v>314680.62</v>
      </c>
      <c r="I247" s="964">
        <f t="shared" si="54"/>
        <v>0.25377469354838711</v>
      </c>
      <c r="J247" s="959">
        <f t="shared" si="59"/>
        <v>40312.800000000003</v>
      </c>
    </row>
    <row r="248" spans="1:10" x14ac:dyDescent="0.2">
      <c r="A248" s="872"/>
      <c r="B248" s="872"/>
      <c r="C248" s="873" t="s">
        <v>229</v>
      </c>
      <c r="D248" s="874" t="s">
        <v>230</v>
      </c>
      <c r="E248" s="875">
        <v>1240000</v>
      </c>
      <c r="F248" s="875">
        <f>G248-E248</f>
        <v>0</v>
      </c>
      <c r="G248" s="876">
        <v>1240000</v>
      </c>
      <c r="H248" s="877">
        <v>314680.62</v>
      </c>
      <c r="I248" s="879">
        <f t="shared" si="54"/>
        <v>0.25377469354838711</v>
      </c>
      <c r="J248" s="877">
        <v>40312.800000000003</v>
      </c>
    </row>
    <row r="249" spans="1:10" ht="15" x14ac:dyDescent="0.2">
      <c r="A249" s="871"/>
      <c r="B249" s="956" t="s">
        <v>354</v>
      </c>
      <c r="C249" s="957"/>
      <c r="D249" s="958" t="s">
        <v>355</v>
      </c>
      <c r="E249" s="959">
        <f>E250+E251</f>
        <v>77910</v>
      </c>
      <c r="F249" s="959">
        <f>F250+F251</f>
        <v>0</v>
      </c>
      <c r="G249" s="959">
        <f t="shared" ref="G249:J249" si="60">G250+G251</f>
        <v>77910</v>
      </c>
      <c r="H249" s="959">
        <f t="shared" si="60"/>
        <v>13167.27</v>
      </c>
      <c r="I249" s="964">
        <f>H249/G249</f>
        <v>0.16900616095494803</v>
      </c>
      <c r="J249" s="959">
        <f t="shared" si="60"/>
        <v>650</v>
      </c>
    </row>
    <row r="250" spans="1:10" x14ac:dyDescent="0.2">
      <c r="A250" s="872"/>
      <c r="B250" s="872"/>
      <c r="C250" s="873" t="s">
        <v>229</v>
      </c>
      <c r="D250" s="874" t="s">
        <v>230</v>
      </c>
      <c r="E250" s="875">
        <v>34000</v>
      </c>
      <c r="F250" s="875">
        <f>G250-E250</f>
        <v>0</v>
      </c>
      <c r="G250" s="876">
        <v>34000</v>
      </c>
      <c r="H250" s="877">
        <v>2450</v>
      </c>
      <c r="I250" s="879">
        <f t="shared" si="54"/>
        <v>7.2058823529411759E-2</v>
      </c>
      <c r="J250" s="877">
        <v>0</v>
      </c>
    </row>
    <row r="251" spans="1:10" ht="22.5" x14ac:dyDescent="0.2">
      <c r="A251" s="872"/>
      <c r="B251" s="872"/>
      <c r="C251" s="873" t="s">
        <v>306</v>
      </c>
      <c r="D251" s="874" t="s">
        <v>307</v>
      </c>
      <c r="E251" s="875">
        <v>43910</v>
      </c>
      <c r="F251" s="875">
        <f>G251-E251</f>
        <v>0</v>
      </c>
      <c r="G251" s="876">
        <v>43910</v>
      </c>
      <c r="H251" s="877">
        <v>10717.27</v>
      </c>
      <c r="I251" s="879">
        <f t="shared" si="54"/>
        <v>0.24407355955363244</v>
      </c>
      <c r="J251" s="877">
        <v>650</v>
      </c>
    </row>
    <row r="252" spans="1:10" ht="15" x14ac:dyDescent="0.2">
      <c r="A252" s="871"/>
      <c r="B252" s="956" t="s">
        <v>142</v>
      </c>
      <c r="C252" s="957"/>
      <c r="D252" s="958" t="s">
        <v>143</v>
      </c>
      <c r="E252" s="959">
        <f>E253+E254+E255+E256+E257+E258+E259+E260+E261+E262+E263</f>
        <v>823474</v>
      </c>
      <c r="F252" s="959">
        <f>F253+F254+F255+F256+F257+F258+F259+F260+F261+F262+F263</f>
        <v>-2500</v>
      </c>
      <c r="G252" s="959">
        <f t="shared" ref="G252:H252" si="61">G253+G254+G255+G256+G257+G258+G259+G260+G261+G262+G263</f>
        <v>820974</v>
      </c>
      <c r="H252" s="959">
        <f t="shared" si="61"/>
        <v>277267.27</v>
      </c>
      <c r="I252" s="964">
        <f t="shared" si="54"/>
        <v>0.33772966013540018</v>
      </c>
      <c r="J252" s="959">
        <f>J253+J254+J255+J256+J257++J258+J259+J260+J261+J262+J263</f>
        <v>7547.0700000000006</v>
      </c>
    </row>
    <row r="253" spans="1:10" x14ac:dyDescent="0.2">
      <c r="A253" s="872"/>
      <c r="B253" s="872"/>
      <c r="C253" s="873" t="s">
        <v>291</v>
      </c>
      <c r="D253" s="874" t="s">
        <v>292</v>
      </c>
      <c r="E253" s="875">
        <v>2000</v>
      </c>
      <c r="F253" s="875">
        <f>G253-E253</f>
        <v>0</v>
      </c>
      <c r="G253" s="876">
        <v>2000</v>
      </c>
      <c r="H253" s="877">
        <v>1097.4000000000001</v>
      </c>
      <c r="I253" s="879">
        <f t="shared" ref="I253:I291" si="62">H253/G253</f>
        <v>0.54870000000000008</v>
      </c>
      <c r="J253" s="877">
        <v>0</v>
      </c>
    </row>
    <row r="254" spans="1:10" x14ac:dyDescent="0.2">
      <c r="A254" s="872"/>
      <c r="B254" s="872"/>
      <c r="C254" s="873" t="s">
        <v>221</v>
      </c>
      <c r="D254" s="874" t="s">
        <v>222</v>
      </c>
      <c r="E254" s="875">
        <v>382060</v>
      </c>
      <c r="F254" s="875">
        <f t="shared" ref="F254:F257" si="63">G254-E254</f>
        <v>0</v>
      </c>
      <c r="G254" s="876">
        <v>382060</v>
      </c>
      <c r="H254" s="877">
        <v>159425.44</v>
      </c>
      <c r="I254" s="879">
        <f t="shared" si="62"/>
        <v>0.41727854263728209</v>
      </c>
      <c r="J254" s="877">
        <v>5914.52</v>
      </c>
    </row>
    <row r="255" spans="1:10" x14ac:dyDescent="0.2">
      <c r="A255" s="872"/>
      <c r="B255" s="872"/>
      <c r="C255" s="873" t="s">
        <v>280</v>
      </c>
      <c r="D255" s="874" t="s">
        <v>281</v>
      </c>
      <c r="E255" s="875">
        <v>20550</v>
      </c>
      <c r="F255" s="875">
        <f t="shared" si="63"/>
        <v>0</v>
      </c>
      <c r="G255" s="876">
        <v>20550</v>
      </c>
      <c r="H255" s="877">
        <v>20550</v>
      </c>
      <c r="I255" s="879">
        <f t="shared" si="62"/>
        <v>1</v>
      </c>
      <c r="J255" s="877">
        <v>0</v>
      </c>
    </row>
    <row r="256" spans="1:10" x14ac:dyDescent="0.2">
      <c r="A256" s="872"/>
      <c r="B256" s="872"/>
      <c r="C256" s="873" t="s">
        <v>223</v>
      </c>
      <c r="D256" s="874" t="s">
        <v>224</v>
      </c>
      <c r="E256" s="875">
        <v>62070</v>
      </c>
      <c r="F256" s="875">
        <f t="shared" si="63"/>
        <v>0</v>
      </c>
      <c r="G256" s="876">
        <v>62070</v>
      </c>
      <c r="H256" s="877">
        <v>26809.62</v>
      </c>
      <c r="I256" s="879">
        <f t="shared" si="62"/>
        <v>0.43192556790720155</v>
      </c>
      <c r="J256" s="877">
        <v>1274.0999999999999</v>
      </c>
    </row>
    <row r="257" spans="1:10" x14ac:dyDescent="0.2">
      <c r="A257" s="872"/>
      <c r="B257" s="872"/>
      <c r="C257" s="873" t="s">
        <v>225</v>
      </c>
      <c r="D257" s="874" t="s">
        <v>226</v>
      </c>
      <c r="E257" s="875">
        <v>8581</v>
      </c>
      <c r="F257" s="875">
        <f t="shared" si="63"/>
        <v>0</v>
      </c>
      <c r="G257" s="876">
        <v>8581</v>
      </c>
      <c r="H257" s="877">
        <v>2656.27</v>
      </c>
      <c r="I257" s="879">
        <f t="shared" si="62"/>
        <v>0.30955249970865867</v>
      </c>
      <c r="J257" s="877">
        <v>358.45</v>
      </c>
    </row>
    <row r="258" spans="1:10" x14ac:dyDescent="0.2">
      <c r="A258" s="872"/>
      <c r="B258" s="872"/>
      <c r="C258" s="873" t="s">
        <v>227</v>
      </c>
      <c r="D258" s="874" t="s">
        <v>228</v>
      </c>
      <c r="E258" s="875">
        <v>28600</v>
      </c>
      <c r="F258" s="875">
        <f t="shared" ref="F258:F263" si="64">G258-E258</f>
        <v>0</v>
      </c>
      <c r="G258" s="876">
        <v>28600</v>
      </c>
      <c r="H258" s="877">
        <v>2584.4499999999998</v>
      </c>
      <c r="I258" s="879">
        <f t="shared" si="62"/>
        <v>9.0365384615384611E-2</v>
      </c>
      <c r="J258" s="877">
        <v>0</v>
      </c>
    </row>
    <row r="259" spans="1:10" x14ac:dyDescent="0.2">
      <c r="A259" s="872"/>
      <c r="B259" s="872"/>
      <c r="C259" s="873" t="s">
        <v>347</v>
      </c>
      <c r="D259" s="874" t="s">
        <v>348</v>
      </c>
      <c r="E259" s="875">
        <v>298000</v>
      </c>
      <c r="F259" s="875">
        <f t="shared" si="64"/>
        <v>0</v>
      </c>
      <c r="G259" s="876">
        <v>298000</v>
      </c>
      <c r="H259" s="877">
        <v>54692.39</v>
      </c>
      <c r="I259" s="879">
        <f t="shared" si="62"/>
        <v>0.1835315100671141</v>
      </c>
      <c r="J259" s="877">
        <v>0</v>
      </c>
    </row>
    <row r="260" spans="1:10" x14ac:dyDescent="0.2">
      <c r="A260" s="872"/>
      <c r="B260" s="872"/>
      <c r="C260" s="873" t="s">
        <v>248</v>
      </c>
      <c r="D260" s="874" t="s">
        <v>249</v>
      </c>
      <c r="E260" s="875">
        <v>5000</v>
      </c>
      <c r="F260" s="875">
        <f t="shared" si="64"/>
        <v>-2500</v>
      </c>
      <c r="G260" s="876">
        <v>2500</v>
      </c>
      <c r="H260" s="877">
        <v>0</v>
      </c>
      <c r="I260" s="879">
        <f t="shared" si="62"/>
        <v>0</v>
      </c>
      <c r="J260" s="877">
        <v>0</v>
      </c>
    </row>
    <row r="261" spans="1:10" x14ac:dyDescent="0.2">
      <c r="A261" s="872"/>
      <c r="B261" s="872"/>
      <c r="C261" s="873" t="s">
        <v>295</v>
      </c>
      <c r="D261" s="874" t="s">
        <v>296</v>
      </c>
      <c r="E261" s="875">
        <v>2000</v>
      </c>
      <c r="F261" s="875">
        <f t="shared" si="64"/>
        <v>0</v>
      </c>
      <c r="G261" s="876">
        <v>2000</v>
      </c>
      <c r="H261" s="877">
        <v>0</v>
      </c>
      <c r="I261" s="879">
        <f t="shared" si="62"/>
        <v>0</v>
      </c>
      <c r="J261" s="877">
        <v>0</v>
      </c>
    </row>
    <row r="262" spans="1:10" x14ac:dyDescent="0.2">
      <c r="A262" s="872"/>
      <c r="B262" s="872"/>
      <c r="C262" s="873" t="s">
        <v>229</v>
      </c>
      <c r="D262" s="874" t="s">
        <v>230</v>
      </c>
      <c r="E262" s="875">
        <v>3400</v>
      </c>
      <c r="F262" s="875">
        <f t="shared" si="64"/>
        <v>0</v>
      </c>
      <c r="G262" s="876">
        <v>3400</v>
      </c>
      <c r="H262" s="877">
        <v>1041.7</v>
      </c>
      <c r="I262" s="879">
        <f t="shared" si="62"/>
        <v>0.30638235294117649</v>
      </c>
      <c r="J262" s="877">
        <v>0</v>
      </c>
    </row>
    <row r="263" spans="1:10" x14ac:dyDescent="0.2">
      <c r="A263" s="872"/>
      <c r="B263" s="872"/>
      <c r="C263" s="873" t="s">
        <v>304</v>
      </c>
      <c r="D263" s="874" t="s">
        <v>305</v>
      </c>
      <c r="E263" s="875">
        <v>11213</v>
      </c>
      <c r="F263" s="875">
        <f t="shared" si="64"/>
        <v>0</v>
      </c>
      <c r="G263" s="876">
        <v>11213</v>
      </c>
      <c r="H263" s="877">
        <v>8410</v>
      </c>
      <c r="I263" s="879">
        <f t="shared" si="62"/>
        <v>0.75002229554980826</v>
      </c>
      <c r="J263" s="877">
        <v>0</v>
      </c>
    </row>
    <row r="264" spans="1:10" ht="45" x14ac:dyDescent="0.2">
      <c r="A264" s="871"/>
      <c r="B264" s="956" t="s">
        <v>356</v>
      </c>
      <c r="C264" s="957"/>
      <c r="D264" s="958" t="s">
        <v>357</v>
      </c>
      <c r="E264" s="959">
        <f>E265+E266+E267+E268+E269+E270+E271+E272+E273</f>
        <v>317719</v>
      </c>
      <c r="F264" s="959">
        <f>F265+F266+F267+F268+F269+F270+F271+F272+F273</f>
        <v>-83030</v>
      </c>
      <c r="G264" s="959">
        <f t="shared" ref="G264:H264" si="65">G265+G266+G267+G268+G269+G270+G271+G272+G273</f>
        <v>234689</v>
      </c>
      <c r="H264" s="959">
        <f t="shared" si="65"/>
        <v>153432.76999999999</v>
      </c>
      <c r="I264" s="964">
        <f>H264/G264</f>
        <v>0.65377060705870316</v>
      </c>
      <c r="J264" s="959">
        <f>J265+J266+J267+J268+J269+J270+J271+J272+J273</f>
        <v>997.55000000000007</v>
      </c>
    </row>
    <row r="265" spans="1:10" x14ac:dyDescent="0.2">
      <c r="A265" s="872"/>
      <c r="B265" s="872"/>
      <c r="C265" s="873" t="s">
        <v>291</v>
      </c>
      <c r="D265" s="874" t="s">
        <v>292</v>
      </c>
      <c r="E265" s="875">
        <v>197</v>
      </c>
      <c r="F265" s="875">
        <f t="shared" ref="F265:F273" si="66">G265-E265</f>
        <v>0</v>
      </c>
      <c r="G265" s="876">
        <v>197</v>
      </c>
      <c r="H265" s="877">
        <v>0</v>
      </c>
      <c r="I265" s="879">
        <f t="shared" si="62"/>
        <v>0</v>
      </c>
      <c r="J265" s="877">
        <v>0</v>
      </c>
    </row>
    <row r="266" spans="1:10" x14ac:dyDescent="0.2">
      <c r="A266" s="872"/>
      <c r="B266" s="872"/>
      <c r="C266" s="873" t="s">
        <v>221</v>
      </c>
      <c r="D266" s="874" t="s">
        <v>222</v>
      </c>
      <c r="E266" s="875">
        <v>197890</v>
      </c>
      <c r="F266" s="875">
        <f t="shared" si="66"/>
        <v>-42710</v>
      </c>
      <c r="G266" s="876">
        <v>155180</v>
      </c>
      <c r="H266" s="877">
        <v>103646.95</v>
      </c>
      <c r="I266" s="879">
        <f t="shared" si="62"/>
        <v>0.66791435752029904</v>
      </c>
      <c r="J266" s="877">
        <v>940</v>
      </c>
    </row>
    <row r="267" spans="1:10" x14ac:dyDescent="0.2">
      <c r="A267" s="872"/>
      <c r="B267" s="872"/>
      <c r="C267" s="873" t="s">
        <v>280</v>
      </c>
      <c r="D267" s="874" t="s">
        <v>281</v>
      </c>
      <c r="E267" s="875">
        <v>13740</v>
      </c>
      <c r="F267" s="875">
        <f t="shared" si="66"/>
        <v>0</v>
      </c>
      <c r="G267" s="876">
        <v>13740</v>
      </c>
      <c r="H267" s="877">
        <v>13740</v>
      </c>
      <c r="I267" s="879">
        <f t="shared" si="62"/>
        <v>1</v>
      </c>
      <c r="J267" s="877">
        <v>0</v>
      </c>
    </row>
    <row r="268" spans="1:10" x14ac:dyDescent="0.2">
      <c r="A268" s="872"/>
      <c r="B268" s="872"/>
      <c r="C268" s="873" t="s">
        <v>223</v>
      </c>
      <c r="D268" s="874" t="s">
        <v>224</v>
      </c>
      <c r="E268" s="875">
        <v>39846</v>
      </c>
      <c r="F268" s="875">
        <f t="shared" si="66"/>
        <v>-11219</v>
      </c>
      <c r="G268" s="876">
        <v>28627</v>
      </c>
      <c r="H268" s="877">
        <v>17988.97</v>
      </c>
      <c r="I268" s="879">
        <f t="shared" si="62"/>
        <v>0.62839172808886723</v>
      </c>
      <c r="J268" s="877">
        <v>50.34</v>
      </c>
    </row>
    <row r="269" spans="1:10" x14ac:dyDescent="0.2">
      <c r="A269" s="872"/>
      <c r="B269" s="872"/>
      <c r="C269" s="873" t="s">
        <v>225</v>
      </c>
      <c r="D269" s="874" t="s">
        <v>226</v>
      </c>
      <c r="E269" s="875">
        <v>10111</v>
      </c>
      <c r="F269" s="875">
        <f t="shared" si="66"/>
        <v>-5300</v>
      </c>
      <c r="G269" s="876">
        <v>4811</v>
      </c>
      <c r="H269" s="877">
        <v>2560.4</v>
      </c>
      <c r="I269" s="879">
        <f t="shared" si="62"/>
        <v>0.53219704843067972</v>
      </c>
      <c r="J269" s="877">
        <v>7.21</v>
      </c>
    </row>
    <row r="270" spans="1:10" x14ac:dyDescent="0.2">
      <c r="A270" s="872"/>
      <c r="B270" s="872"/>
      <c r="C270" s="873" t="s">
        <v>227</v>
      </c>
      <c r="D270" s="874" t="s">
        <v>228</v>
      </c>
      <c r="E270" s="875">
        <v>11500</v>
      </c>
      <c r="F270" s="875">
        <f t="shared" si="66"/>
        <v>-6000</v>
      </c>
      <c r="G270" s="876">
        <v>5500</v>
      </c>
      <c r="H270" s="877">
        <v>0</v>
      </c>
      <c r="I270" s="879">
        <f t="shared" si="62"/>
        <v>0</v>
      </c>
      <c r="J270" s="877">
        <v>0</v>
      </c>
    </row>
    <row r="271" spans="1:10" x14ac:dyDescent="0.2">
      <c r="A271" s="872"/>
      <c r="B271" s="872"/>
      <c r="C271" s="873" t="s">
        <v>339</v>
      </c>
      <c r="D271" s="874" t="s">
        <v>340</v>
      </c>
      <c r="E271" s="875">
        <v>35000</v>
      </c>
      <c r="F271" s="875">
        <f t="shared" si="66"/>
        <v>-15374</v>
      </c>
      <c r="G271" s="876">
        <v>19626</v>
      </c>
      <c r="H271" s="877">
        <v>10240.200000000001</v>
      </c>
      <c r="I271" s="879">
        <f t="shared" si="62"/>
        <v>0.52176704371751759</v>
      </c>
      <c r="J271" s="877">
        <v>0</v>
      </c>
    </row>
    <row r="272" spans="1:10" x14ac:dyDescent="0.2">
      <c r="A272" s="872"/>
      <c r="B272" s="872"/>
      <c r="C272" s="873" t="s">
        <v>248</v>
      </c>
      <c r="D272" s="874" t="s">
        <v>249</v>
      </c>
      <c r="E272" s="875">
        <v>2500</v>
      </c>
      <c r="F272" s="875">
        <f t="shared" si="66"/>
        <v>-2500</v>
      </c>
      <c r="G272" s="876">
        <v>0</v>
      </c>
      <c r="H272" s="877">
        <v>0</v>
      </c>
      <c r="I272" s="879">
        <v>0</v>
      </c>
      <c r="J272" s="877">
        <v>0</v>
      </c>
    </row>
    <row r="273" spans="1:10" x14ac:dyDescent="0.2">
      <c r="A273" s="872"/>
      <c r="B273" s="872"/>
      <c r="C273" s="873" t="s">
        <v>304</v>
      </c>
      <c r="D273" s="874" t="s">
        <v>305</v>
      </c>
      <c r="E273" s="875">
        <v>6935</v>
      </c>
      <c r="F273" s="875">
        <f t="shared" si="66"/>
        <v>73</v>
      </c>
      <c r="G273" s="876">
        <v>7008</v>
      </c>
      <c r="H273" s="877">
        <v>5256.25</v>
      </c>
      <c r="I273" s="879">
        <f t="shared" si="62"/>
        <v>0.75003567351598177</v>
      </c>
      <c r="J273" s="877">
        <v>0</v>
      </c>
    </row>
    <row r="274" spans="1:10" ht="33.75" x14ac:dyDescent="0.2">
      <c r="A274" s="871"/>
      <c r="B274" s="956" t="s">
        <v>358</v>
      </c>
      <c r="C274" s="957"/>
      <c r="D274" s="958" t="s">
        <v>359</v>
      </c>
      <c r="E274" s="959">
        <f>E275+E276+E277+E278+E279+E280+E281+E282+E283</f>
        <v>1079991</v>
      </c>
      <c r="F274" s="959">
        <f>F275+F276+F277+F278+F279+F280+F281+F282+F283</f>
        <v>-99744</v>
      </c>
      <c r="G274" s="959">
        <f t="shared" ref="G274:H274" si="67">G275+G276+G277+G278+G279+G280+G281+G282+G283</f>
        <v>980247</v>
      </c>
      <c r="H274" s="959">
        <f t="shared" si="67"/>
        <v>569094.71</v>
      </c>
      <c r="I274" s="964">
        <f t="shared" si="62"/>
        <v>0.58056256229297309</v>
      </c>
      <c r="J274" s="959">
        <f>J275+J276+J277+J278+J279+J280+J281+J282+J283</f>
        <v>36855.790000000008</v>
      </c>
    </row>
    <row r="275" spans="1:10" x14ac:dyDescent="0.2">
      <c r="A275" s="872"/>
      <c r="B275" s="872"/>
      <c r="C275" s="873" t="s">
        <v>291</v>
      </c>
      <c r="D275" s="874" t="s">
        <v>292</v>
      </c>
      <c r="E275" s="875">
        <v>2153</v>
      </c>
      <c r="F275" s="875">
        <f t="shared" ref="F275:F283" si="68">G275-E275</f>
        <v>0</v>
      </c>
      <c r="G275" s="876">
        <v>2153</v>
      </c>
      <c r="H275" s="877">
        <v>0</v>
      </c>
      <c r="I275" s="879">
        <f t="shared" si="62"/>
        <v>0</v>
      </c>
      <c r="J275" s="877">
        <v>0</v>
      </c>
    </row>
    <row r="276" spans="1:10" x14ac:dyDescent="0.2">
      <c r="A276" s="872"/>
      <c r="B276" s="872"/>
      <c r="C276" s="873" t="s">
        <v>221</v>
      </c>
      <c r="D276" s="874" t="s">
        <v>222</v>
      </c>
      <c r="E276" s="875">
        <v>785280</v>
      </c>
      <c r="F276" s="875">
        <f t="shared" si="68"/>
        <v>-80190</v>
      </c>
      <c r="G276" s="876">
        <v>705090</v>
      </c>
      <c r="H276" s="877">
        <v>413957.17</v>
      </c>
      <c r="I276" s="879">
        <f t="shared" si="62"/>
        <v>0.58709834205562406</v>
      </c>
      <c r="J276" s="877">
        <v>23305.29</v>
      </c>
    </row>
    <row r="277" spans="1:10" x14ac:dyDescent="0.2">
      <c r="A277" s="872"/>
      <c r="B277" s="872"/>
      <c r="C277" s="873" t="s">
        <v>280</v>
      </c>
      <c r="D277" s="874" t="s">
        <v>281</v>
      </c>
      <c r="E277" s="875">
        <v>47180</v>
      </c>
      <c r="F277" s="875">
        <f t="shared" si="68"/>
        <v>-1020</v>
      </c>
      <c r="G277" s="876">
        <v>46160</v>
      </c>
      <c r="H277" s="877">
        <v>46160</v>
      </c>
      <c r="I277" s="879">
        <f t="shared" si="62"/>
        <v>1</v>
      </c>
      <c r="J277" s="877">
        <v>0</v>
      </c>
    </row>
    <row r="278" spans="1:10" x14ac:dyDescent="0.2">
      <c r="A278" s="872"/>
      <c r="B278" s="872"/>
      <c r="C278" s="873" t="s">
        <v>223</v>
      </c>
      <c r="D278" s="874" t="s">
        <v>224</v>
      </c>
      <c r="E278" s="875">
        <v>141167</v>
      </c>
      <c r="F278" s="875">
        <f t="shared" si="68"/>
        <v>-5127</v>
      </c>
      <c r="G278" s="876">
        <v>136040</v>
      </c>
      <c r="H278" s="877">
        <v>67846.039999999994</v>
      </c>
      <c r="I278" s="879">
        <f t="shared" si="62"/>
        <v>0.49872125845339599</v>
      </c>
      <c r="J278" s="877">
        <v>12460.7</v>
      </c>
    </row>
    <row r="279" spans="1:10" x14ac:dyDescent="0.2">
      <c r="A279" s="872"/>
      <c r="B279" s="872"/>
      <c r="C279" s="873" t="s">
        <v>225</v>
      </c>
      <c r="D279" s="874" t="s">
        <v>226</v>
      </c>
      <c r="E279" s="875">
        <v>20142</v>
      </c>
      <c r="F279" s="875">
        <f t="shared" si="68"/>
        <v>-2300</v>
      </c>
      <c r="G279" s="876">
        <v>17842</v>
      </c>
      <c r="H279" s="877">
        <v>7167.93</v>
      </c>
      <c r="I279" s="879">
        <f t="shared" si="62"/>
        <v>0.40174475955610361</v>
      </c>
      <c r="J279" s="877">
        <v>1089.8</v>
      </c>
    </row>
    <row r="280" spans="1:10" x14ac:dyDescent="0.2">
      <c r="A280" s="872"/>
      <c r="B280" s="872"/>
      <c r="C280" s="873" t="s">
        <v>227</v>
      </c>
      <c r="D280" s="874" t="s">
        <v>228</v>
      </c>
      <c r="E280" s="875">
        <v>16930</v>
      </c>
      <c r="F280" s="875">
        <f t="shared" si="68"/>
        <v>-3000</v>
      </c>
      <c r="G280" s="876">
        <v>13930</v>
      </c>
      <c r="H280" s="877">
        <v>1230.99</v>
      </c>
      <c r="I280" s="879">
        <f t="shared" si="62"/>
        <v>8.8369705671213203E-2</v>
      </c>
      <c r="J280" s="877">
        <v>0</v>
      </c>
    </row>
    <row r="281" spans="1:10" x14ac:dyDescent="0.2">
      <c r="A281" s="872"/>
      <c r="B281" s="872"/>
      <c r="C281" s="873" t="s">
        <v>339</v>
      </c>
      <c r="D281" s="874" t="s">
        <v>340</v>
      </c>
      <c r="E281" s="875">
        <v>29500</v>
      </c>
      <c r="F281" s="875">
        <f t="shared" si="68"/>
        <v>-10500</v>
      </c>
      <c r="G281" s="876">
        <v>19000</v>
      </c>
      <c r="H281" s="877">
        <v>4207.58</v>
      </c>
      <c r="I281" s="879">
        <f t="shared" si="62"/>
        <v>0.22145157894736842</v>
      </c>
      <c r="J281" s="877">
        <v>0</v>
      </c>
    </row>
    <row r="282" spans="1:10" x14ac:dyDescent="0.2">
      <c r="A282" s="872"/>
      <c r="B282" s="872"/>
      <c r="C282" s="873" t="s">
        <v>248</v>
      </c>
      <c r="D282" s="874" t="s">
        <v>249</v>
      </c>
      <c r="E282" s="875">
        <v>4000</v>
      </c>
      <c r="F282" s="875">
        <f t="shared" si="68"/>
        <v>-2000</v>
      </c>
      <c r="G282" s="876">
        <v>2000</v>
      </c>
      <c r="H282" s="877">
        <v>0</v>
      </c>
      <c r="I282" s="879">
        <f t="shared" si="62"/>
        <v>0</v>
      </c>
      <c r="J282" s="877">
        <v>0</v>
      </c>
    </row>
    <row r="283" spans="1:10" x14ac:dyDescent="0.2">
      <c r="A283" s="872"/>
      <c r="B283" s="872"/>
      <c r="C283" s="873" t="s">
        <v>304</v>
      </c>
      <c r="D283" s="874" t="s">
        <v>305</v>
      </c>
      <c r="E283" s="875">
        <v>33639</v>
      </c>
      <c r="F283" s="875">
        <f t="shared" si="68"/>
        <v>4393</v>
      </c>
      <c r="G283" s="876">
        <v>38032</v>
      </c>
      <c r="H283" s="877">
        <v>28525</v>
      </c>
      <c r="I283" s="879">
        <f t="shared" si="62"/>
        <v>0.75002629364745477</v>
      </c>
      <c r="J283" s="877">
        <v>0</v>
      </c>
    </row>
    <row r="284" spans="1:10" ht="33.75" x14ac:dyDescent="0.2">
      <c r="A284" s="871"/>
      <c r="B284" s="956" t="s">
        <v>146</v>
      </c>
      <c r="C284" s="957"/>
      <c r="D284" s="958" t="s">
        <v>147</v>
      </c>
      <c r="E284" s="959">
        <f>E285+E286</f>
        <v>0</v>
      </c>
      <c r="F284" s="959">
        <f>F285+F286</f>
        <v>194204.05</v>
      </c>
      <c r="G284" s="959">
        <f t="shared" ref="G284:H284" si="69">G285+G286</f>
        <v>194204.05</v>
      </c>
      <c r="H284" s="959">
        <f t="shared" si="69"/>
        <v>0</v>
      </c>
      <c r="I284" s="964">
        <f t="shared" si="62"/>
        <v>0</v>
      </c>
      <c r="J284" s="959">
        <f>+J285+J286</f>
        <v>0</v>
      </c>
    </row>
    <row r="285" spans="1:10" x14ac:dyDescent="0.2">
      <c r="A285" s="872"/>
      <c r="B285" s="872"/>
      <c r="C285" s="873" t="s">
        <v>227</v>
      </c>
      <c r="D285" s="874" t="s">
        <v>228</v>
      </c>
      <c r="E285" s="875" t="s">
        <v>7</v>
      </c>
      <c r="F285" s="875">
        <f>G285-E285</f>
        <v>1922.78</v>
      </c>
      <c r="G285" s="876">
        <v>1922.78</v>
      </c>
      <c r="H285" s="877">
        <v>0</v>
      </c>
      <c r="I285" s="879">
        <f t="shared" si="62"/>
        <v>0</v>
      </c>
      <c r="J285" s="877">
        <v>0</v>
      </c>
    </row>
    <row r="286" spans="1:10" x14ac:dyDescent="0.2">
      <c r="A286" s="872"/>
      <c r="B286" s="872"/>
      <c r="C286" s="873" t="s">
        <v>339</v>
      </c>
      <c r="D286" s="874" t="s">
        <v>340</v>
      </c>
      <c r="E286" s="875" t="s">
        <v>7</v>
      </c>
      <c r="F286" s="875">
        <f>G286-E286</f>
        <v>192281.27</v>
      </c>
      <c r="G286" s="876">
        <v>192281.27</v>
      </c>
      <c r="H286" s="877">
        <v>0</v>
      </c>
      <c r="I286" s="879">
        <f t="shared" si="62"/>
        <v>0</v>
      </c>
      <c r="J286" s="877">
        <v>0</v>
      </c>
    </row>
    <row r="287" spans="1:10" ht="15" x14ac:dyDescent="0.2">
      <c r="A287" s="871"/>
      <c r="B287" s="956" t="s">
        <v>148</v>
      </c>
      <c r="C287" s="957"/>
      <c r="D287" s="958" t="s">
        <v>12</v>
      </c>
      <c r="E287" s="959">
        <f>E288+E289+E290+E291+E292</f>
        <v>32430</v>
      </c>
      <c r="F287" s="959">
        <f>F288+F289+F290+F291+F292</f>
        <v>25000</v>
      </c>
      <c r="G287" s="959">
        <f t="shared" ref="G287:H287" si="70">G288+G289+G290+G291+G292</f>
        <v>57430</v>
      </c>
      <c r="H287" s="959">
        <f t="shared" si="70"/>
        <v>3000</v>
      </c>
      <c r="I287" s="964">
        <f t="shared" si="62"/>
        <v>5.2237506529688317E-2</v>
      </c>
      <c r="J287" s="959">
        <f>J288+J289+J290+J291+J292</f>
        <v>0</v>
      </c>
    </row>
    <row r="288" spans="1:10" ht="45" x14ac:dyDescent="0.2">
      <c r="A288" s="872"/>
      <c r="B288" s="872"/>
      <c r="C288" s="873" t="s">
        <v>170</v>
      </c>
      <c r="D288" s="874" t="s">
        <v>325</v>
      </c>
      <c r="E288" s="875">
        <v>0</v>
      </c>
      <c r="F288" s="875">
        <f>G288-E288</f>
        <v>25000</v>
      </c>
      <c r="G288" s="876">
        <v>25000</v>
      </c>
      <c r="H288" s="877">
        <v>3000</v>
      </c>
      <c r="I288" s="879">
        <f t="shared" si="62"/>
        <v>0.12</v>
      </c>
      <c r="J288" s="877">
        <v>0</v>
      </c>
    </row>
    <row r="289" spans="1:10" x14ac:dyDescent="0.2">
      <c r="A289" s="872"/>
      <c r="B289" s="872"/>
      <c r="C289" s="873" t="s">
        <v>223</v>
      </c>
      <c r="D289" s="874" t="s">
        <v>224</v>
      </c>
      <c r="E289" s="875">
        <v>990</v>
      </c>
      <c r="F289" s="875">
        <f>G289-E289</f>
        <v>0</v>
      </c>
      <c r="G289" s="876">
        <v>990</v>
      </c>
      <c r="H289" s="877">
        <v>0</v>
      </c>
      <c r="I289" s="879">
        <f t="shared" si="62"/>
        <v>0</v>
      </c>
      <c r="J289" s="877">
        <v>0</v>
      </c>
    </row>
    <row r="290" spans="1:10" x14ac:dyDescent="0.2">
      <c r="A290" s="872"/>
      <c r="B290" s="872"/>
      <c r="C290" s="873" t="s">
        <v>225</v>
      </c>
      <c r="D290" s="874" t="s">
        <v>226</v>
      </c>
      <c r="E290" s="875">
        <v>140</v>
      </c>
      <c r="F290" s="875">
        <f>G290-E290</f>
        <v>0</v>
      </c>
      <c r="G290" s="876">
        <v>140</v>
      </c>
      <c r="H290" s="877">
        <v>0</v>
      </c>
      <c r="I290" s="879">
        <f t="shared" si="62"/>
        <v>0</v>
      </c>
      <c r="J290" s="877">
        <v>0</v>
      </c>
    </row>
    <row r="291" spans="1:10" x14ac:dyDescent="0.2">
      <c r="A291" s="872"/>
      <c r="B291" s="872"/>
      <c r="C291" s="873" t="s">
        <v>234</v>
      </c>
      <c r="D291" s="874" t="s">
        <v>235</v>
      </c>
      <c r="E291" s="875">
        <v>5720</v>
      </c>
      <c r="F291" s="875">
        <f>G291-E291</f>
        <v>0</v>
      </c>
      <c r="G291" s="876" t="s">
        <v>363</v>
      </c>
      <c r="H291" s="877">
        <v>0</v>
      </c>
      <c r="I291" s="879">
        <f t="shared" si="62"/>
        <v>0</v>
      </c>
      <c r="J291" s="877">
        <v>0</v>
      </c>
    </row>
    <row r="292" spans="1:10" x14ac:dyDescent="0.2">
      <c r="A292" s="872"/>
      <c r="B292" s="872"/>
      <c r="C292" s="873" t="s">
        <v>229</v>
      </c>
      <c r="D292" s="874" t="s">
        <v>230</v>
      </c>
      <c r="E292" s="875">
        <v>25580</v>
      </c>
      <c r="F292" s="875">
        <f>G292-E292</f>
        <v>0</v>
      </c>
      <c r="G292" s="876">
        <v>25580</v>
      </c>
      <c r="H292" s="877">
        <v>0</v>
      </c>
      <c r="I292" s="879">
        <f t="shared" ref="I292:I357" si="71">H292/G292</f>
        <v>0</v>
      </c>
      <c r="J292" s="877">
        <v>0</v>
      </c>
    </row>
    <row r="293" spans="1:10" x14ac:dyDescent="0.2">
      <c r="A293" s="951" t="s">
        <v>366</v>
      </c>
      <c r="B293" s="951"/>
      <c r="C293" s="951"/>
      <c r="D293" s="952" t="s">
        <v>367</v>
      </c>
      <c r="E293" s="953">
        <f>E294+E297+E301+E314</f>
        <v>444000</v>
      </c>
      <c r="F293" s="953">
        <f>F294+F297+F301+F314</f>
        <v>25000</v>
      </c>
      <c r="G293" s="953">
        <f t="shared" ref="G293:J293" si="72">G294+G297+G301+G314</f>
        <v>469000</v>
      </c>
      <c r="H293" s="953">
        <f t="shared" si="72"/>
        <v>148150.43</v>
      </c>
      <c r="I293" s="963">
        <f>H293/G293</f>
        <v>0.31588577825159914</v>
      </c>
      <c r="J293" s="953">
        <f t="shared" si="72"/>
        <v>7920.7800000000007</v>
      </c>
    </row>
    <row r="294" spans="1:10" ht="15" x14ac:dyDescent="0.2">
      <c r="A294" s="871"/>
      <c r="B294" s="956" t="s">
        <v>368</v>
      </c>
      <c r="C294" s="957"/>
      <c r="D294" s="958" t="s">
        <v>369</v>
      </c>
      <c r="E294" s="959">
        <f>E295+E296</f>
        <v>60000</v>
      </c>
      <c r="F294" s="959">
        <f>F295+F296</f>
        <v>20000</v>
      </c>
      <c r="G294" s="959">
        <f>G295+G296</f>
        <v>80000</v>
      </c>
      <c r="H294" s="959">
        <f>H295+H296</f>
        <v>60000</v>
      </c>
      <c r="I294" s="964">
        <f>H294/G294</f>
        <v>0.75</v>
      </c>
      <c r="J294" s="959">
        <f>J295+J296</f>
        <v>0</v>
      </c>
    </row>
    <row r="295" spans="1:10" ht="45" x14ac:dyDescent="0.2">
      <c r="A295" s="872"/>
      <c r="B295" s="872"/>
      <c r="C295" s="974" t="s">
        <v>370</v>
      </c>
      <c r="D295" s="975" t="s">
        <v>371</v>
      </c>
      <c r="E295" s="976">
        <v>60000</v>
      </c>
      <c r="F295" s="976">
        <f>G295-E295</f>
        <v>-40000</v>
      </c>
      <c r="G295" s="977">
        <v>20000</v>
      </c>
      <c r="H295" s="978">
        <v>0</v>
      </c>
      <c r="I295" s="979">
        <f>H295/G295</f>
        <v>0</v>
      </c>
      <c r="J295" s="978">
        <v>0</v>
      </c>
    </row>
    <row r="296" spans="1:10" ht="33.75" x14ac:dyDescent="0.2">
      <c r="A296" s="872"/>
      <c r="B296" s="971"/>
      <c r="C296" s="973" t="s">
        <v>10</v>
      </c>
      <c r="D296" s="984" t="s">
        <v>247</v>
      </c>
      <c r="E296" s="985">
        <v>0</v>
      </c>
      <c r="F296" s="985">
        <f>G296-E296</f>
        <v>60000</v>
      </c>
      <c r="G296" s="985">
        <v>60000</v>
      </c>
      <c r="H296" s="877">
        <v>60000</v>
      </c>
      <c r="I296" s="979">
        <f>H296/G296</f>
        <v>1</v>
      </c>
      <c r="J296" s="877">
        <v>0</v>
      </c>
    </row>
    <row r="297" spans="1:10" ht="15" x14ac:dyDescent="0.2">
      <c r="A297" s="871"/>
      <c r="B297" s="956" t="s">
        <v>372</v>
      </c>
      <c r="C297" s="980"/>
      <c r="D297" s="981" t="s">
        <v>373</v>
      </c>
      <c r="E297" s="982">
        <f>E298+E299+E300</f>
        <v>3000</v>
      </c>
      <c r="F297" s="982">
        <f>F298+F299+F300</f>
        <v>0</v>
      </c>
      <c r="G297" s="982">
        <f t="shared" ref="G297:J297" si="73">G298+G299+G300</f>
        <v>3000</v>
      </c>
      <c r="H297" s="982">
        <f t="shared" si="73"/>
        <v>0</v>
      </c>
      <c r="I297" s="983">
        <f t="shared" si="71"/>
        <v>0</v>
      </c>
      <c r="J297" s="982">
        <f t="shared" si="73"/>
        <v>0</v>
      </c>
    </row>
    <row r="298" spans="1:10" x14ac:dyDescent="0.2">
      <c r="A298" s="872"/>
      <c r="B298" s="872"/>
      <c r="C298" s="873" t="s">
        <v>234</v>
      </c>
      <c r="D298" s="874" t="s">
        <v>235</v>
      </c>
      <c r="E298" s="875">
        <v>1120</v>
      </c>
      <c r="F298" s="875">
        <f>G298-E298</f>
        <v>0</v>
      </c>
      <c r="G298" s="876">
        <v>1120</v>
      </c>
      <c r="H298" s="877">
        <v>0</v>
      </c>
      <c r="I298" s="879">
        <f t="shared" si="71"/>
        <v>0</v>
      </c>
      <c r="J298" s="877">
        <v>0</v>
      </c>
    </row>
    <row r="299" spans="1:10" x14ac:dyDescent="0.2">
      <c r="A299" s="872"/>
      <c r="B299" s="872"/>
      <c r="C299" s="873" t="s">
        <v>227</v>
      </c>
      <c r="D299" s="874" t="s">
        <v>228</v>
      </c>
      <c r="E299" s="875">
        <v>1000</v>
      </c>
      <c r="F299" s="875">
        <f>G299-E299</f>
        <v>0</v>
      </c>
      <c r="G299" s="876">
        <v>1000</v>
      </c>
      <c r="H299" s="877">
        <v>0</v>
      </c>
      <c r="I299" s="879">
        <f t="shared" si="71"/>
        <v>0</v>
      </c>
      <c r="J299" s="877">
        <v>0</v>
      </c>
    </row>
    <row r="300" spans="1:10" x14ac:dyDescent="0.2">
      <c r="A300" s="872"/>
      <c r="B300" s="872"/>
      <c r="C300" s="873" t="s">
        <v>229</v>
      </c>
      <c r="D300" s="874" t="s">
        <v>230</v>
      </c>
      <c r="E300" s="875">
        <v>880</v>
      </c>
      <c r="F300" s="875">
        <f>G300-E300</f>
        <v>0</v>
      </c>
      <c r="G300" s="876">
        <v>880</v>
      </c>
      <c r="H300" s="877">
        <v>0</v>
      </c>
      <c r="I300" s="879">
        <f t="shared" si="71"/>
        <v>0</v>
      </c>
      <c r="J300" s="877">
        <v>0</v>
      </c>
    </row>
    <row r="301" spans="1:10" ht="15" x14ac:dyDescent="0.2">
      <c r="A301" s="871"/>
      <c r="B301" s="956" t="s">
        <v>374</v>
      </c>
      <c r="C301" s="957"/>
      <c r="D301" s="958" t="s">
        <v>375</v>
      </c>
      <c r="E301" s="959">
        <f>E302+E303+E304+E305+E306+E307+E308+E309+E310+E311+E312+E313</f>
        <v>369000</v>
      </c>
      <c r="F301" s="959">
        <f>F302+F303+F304+F305+F306+F307+F308+F309+F310+F311+F312+F313</f>
        <v>0</v>
      </c>
      <c r="G301" s="959">
        <f t="shared" ref="G301:J301" si="74">G302+G303+G304+G305+G306+G307+G308+G309+G310+G311+G312+G313</f>
        <v>369000</v>
      </c>
      <c r="H301" s="959">
        <f t="shared" si="74"/>
        <v>85218.18</v>
      </c>
      <c r="I301" s="964">
        <f t="shared" si="71"/>
        <v>0.23094357723577233</v>
      </c>
      <c r="J301" s="959">
        <f t="shared" si="74"/>
        <v>5897.76</v>
      </c>
    </row>
    <row r="302" spans="1:10" ht="45" x14ac:dyDescent="0.2">
      <c r="A302" s="872"/>
      <c r="B302" s="872"/>
      <c r="C302" s="873" t="s">
        <v>170</v>
      </c>
      <c r="D302" s="874" t="s">
        <v>325</v>
      </c>
      <c r="E302" s="875">
        <v>40000</v>
      </c>
      <c r="F302" s="875">
        <f>G302-E302</f>
        <v>0</v>
      </c>
      <c r="G302" s="876">
        <v>40000</v>
      </c>
      <c r="H302" s="877">
        <v>0</v>
      </c>
      <c r="I302" s="879">
        <f t="shared" si="71"/>
        <v>0</v>
      </c>
      <c r="J302" s="877">
        <v>0</v>
      </c>
    </row>
    <row r="303" spans="1:10" ht="33.75" x14ac:dyDescent="0.2">
      <c r="A303" s="872"/>
      <c r="B303" s="872"/>
      <c r="C303" s="873" t="s">
        <v>8</v>
      </c>
      <c r="D303" s="874" t="s">
        <v>360</v>
      </c>
      <c r="E303" s="875">
        <v>25000</v>
      </c>
      <c r="F303" s="875">
        <f>G303-E303</f>
        <v>-5000</v>
      </c>
      <c r="G303" s="876">
        <v>20000</v>
      </c>
      <c r="H303" s="877">
        <v>0</v>
      </c>
      <c r="I303" s="879">
        <f t="shared" si="71"/>
        <v>0</v>
      </c>
      <c r="J303" s="877">
        <v>0</v>
      </c>
    </row>
    <row r="304" spans="1:10" x14ac:dyDescent="0.2">
      <c r="A304" s="872"/>
      <c r="B304" s="872"/>
      <c r="C304" s="873" t="s">
        <v>223</v>
      </c>
      <c r="D304" s="874" t="s">
        <v>224</v>
      </c>
      <c r="E304" s="875">
        <v>2000</v>
      </c>
      <c r="F304" s="875">
        <f>G304-E304</f>
        <v>3000</v>
      </c>
      <c r="G304" s="876">
        <v>5000</v>
      </c>
      <c r="H304" s="877">
        <v>1529.6</v>
      </c>
      <c r="I304" s="879">
        <f t="shared" si="71"/>
        <v>0.30591999999999997</v>
      </c>
      <c r="J304" s="877">
        <v>102.6</v>
      </c>
    </row>
    <row r="305" spans="1:10" x14ac:dyDescent="0.2">
      <c r="A305" s="872"/>
      <c r="B305" s="872"/>
      <c r="C305" s="873" t="s">
        <v>225</v>
      </c>
      <c r="D305" s="874" t="s">
        <v>226</v>
      </c>
      <c r="E305" s="875">
        <v>300</v>
      </c>
      <c r="F305" s="875">
        <f t="shared" ref="F305:F313" si="75">G305-E305</f>
        <v>500</v>
      </c>
      <c r="G305" s="876">
        <v>800</v>
      </c>
      <c r="H305" s="877">
        <v>148.22999999999999</v>
      </c>
      <c r="I305" s="879">
        <f t="shared" si="71"/>
        <v>0.18528749999999999</v>
      </c>
      <c r="J305" s="877">
        <v>14.7</v>
      </c>
    </row>
    <row r="306" spans="1:10" x14ac:dyDescent="0.2">
      <c r="A306" s="872"/>
      <c r="B306" s="872"/>
      <c r="C306" s="873" t="s">
        <v>234</v>
      </c>
      <c r="D306" s="874" t="s">
        <v>235</v>
      </c>
      <c r="E306" s="875">
        <v>130020</v>
      </c>
      <c r="F306" s="875">
        <f t="shared" si="75"/>
        <v>1500</v>
      </c>
      <c r="G306" s="876">
        <v>131520</v>
      </c>
      <c r="H306" s="877">
        <v>42233.91</v>
      </c>
      <c r="I306" s="879">
        <f t="shared" si="71"/>
        <v>0.32112157846715333</v>
      </c>
      <c r="J306" s="877">
        <v>1168.46</v>
      </c>
    </row>
    <row r="307" spans="1:10" x14ac:dyDescent="0.2">
      <c r="A307" s="872"/>
      <c r="B307" s="872"/>
      <c r="C307" s="873" t="s">
        <v>227</v>
      </c>
      <c r="D307" s="874" t="s">
        <v>228</v>
      </c>
      <c r="E307" s="875">
        <v>27450</v>
      </c>
      <c r="F307" s="875">
        <f t="shared" si="75"/>
        <v>0</v>
      </c>
      <c r="G307" s="876">
        <v>27450</v>
      </c>
      <c r="H307" s="877">
        <v>4911.3900000000003</v>
      </c>
      <c r="I307" s="879">
        <f t="shared" si="71"/>
        <v>0.17892131147540985</v>
      </c>
      <c r="J307" s="877">
        <v>0</v>
      </c>
    </row>
    <row r="308" spans="1:10" x14ac:dyDescent="0.2">
      <c r="A308" s="872"/>
      <c r="B308" s="872"/>
      <c r="C308" s="873" t="s">
        <v>237</v>
      </c>
      <c r="D308" s="874" t="s">
        <v>238</v>
      </c>
      <c r="E308" s="875">
        <v>8000</v>
      </c>
      <c r="F308" s="875">
        <f t="shared" si="75"/>
        <v>0</v>
      </c>
      <c r="G308" s="876">
        <v>8000</v>
      </c>
      <c r="H308" s="877">
        <v>5286.35</v>
      </c>
      <c r="I308" s="879">
        <f t="shared" si="71"/>
        <v>0.66079375000000007</v>
      </c>
      <c r="J308" s="877">
        <v>0</v>
      </c>
    </row>
    <row r="309" spans="1:10" x14ac:dyDescent="0.2">
      <c r="A309" s="872"/>
      <c r="B309" s="872"/>
      <c r="C309" s="873" t="s">
        <v>248</v>
      </c>
      <c r="D309" s="874" t="s">
        <v>249</v>
      </c>
      <c r="E309" s="875">
        <v>2000</v>
      </c>
      <c r="F309" s="875">
        <f t="shared" si="75"/>
        <v>0</v>
      </c>
      <c r="G309" s="876">
        <v>2000</v>
      </c>
      <c r="H309" s="877">
        <v>0</v>
      </c>
      <c r="I309" s="879">
        <f t="shared" si="71"/>
        <v>0</v>
      </c>
      <c r="J309" s="877">
        <v>0</v>
      </c>
    </row>
    <row r="310" spans="1:10" x14ac:dyDescent="0.2">
      <c r="A310" s="872"/>
      <c r="B310" s="872"/>
      <c r="C310" s="873" t="s">
        <v>229</v>
      </c>
      <c r="D310" s="874" t="s">
        <v>230</v>
      </c>
      <c r="E310" s="875">
        <v>127000</v>
      </c>
      <c r="F310" s="875">
        <f t="shared" si="75"/>
        <v>0</v>
      </c>
      <c r="G310" s="876">
        <v>127000</v>
      </c>
      <c r="H310" s="877">
        <v>29474.73</v>
      </c>
      <c r="I310" s="879">
        <f t="shared" si="71"/>
        <v>0.23208448818897637</v>
      </c>
      <c r="J310" s="877">
        <v>4612</v>
      </c>
    </row>
    <row r="311" spans="1:10" x14ac:dyDescent="0.2">
      <c r="A311" s="872"/>
      <c r="B311" s="872"/>
      <c r="C311" s="873" t="s">
        <v>255</v>
      </c>
      <c r="D311" s="874" t="s">
        <v>256</v>
      </c>
      <c r="E311" s="875">
        <v>2500</v>
      </c>
      <c r="F311" s="875">
        <f t="shared" si="75"/>
        <v>0</v>
      </c>
      <c r="G311" s="876">
        <v>2500</v>
      </c>
      <c r="H311" s="877">
        <v>984.51</v>
      </c>
      <c r="I311" s="879">
        <f t="shared" si="71"/>
        <v>0.39380399999999999</v>
      </c>
      <c r="J311" s="877">
        <v>0</v>
      </c>
    </row>
    <row r="312" spans="1:10" x14ac:dyDescent="0.2">
      <c r="A312" s="872"/>
      <c r="B312" s="872"/>
      <c r="C312" s="873" t="s">
        <v>301</v>
      </c>
      <c r="D312" s="874" t="s">
        <v>302</v>
      </c>
      <c r="E312" s="875">
        <v>730</v>
      </c>
      <c r="F312" s="875">
        <f t="shared" si="75"/>
        <v>0</v>
      </c>
      <c r="G312" s="876">
        <v>730</v>
      </c>
      <c r="H312" s="877">
        <v>56.84</v>
      </c>
      <c r="I312" s="879">
        <f t="shared" si="71"/>
        <v>7.7863013698630149E-2</v>
      </c>
      <c r="J312" s="877">
        <v>0</v>
      </c>
    </row>
    <row r="313" spans="1:10" x14ac:dyDescent="0.2">
      <c r="A313" s="872"/>
      <c r="B313" s="872"/>
      <c r="C313" s="873" t="s">
        <v>231</v>
      </c>
      <c r="D313" s="874" t="s">
        <v>232</v>
      </c>
      <c r="E313" s="875">
        <v>4000</v>
      </c>
      <c r="F313" s="875">
        <f t="shared" si="75"/>
        <v>0</v>
      </c>
      <c r="G313" s="876">
        <v>4000</v>
      </c>
      <c r="H313" s="877">
        <v>592.62</v>
      </c>
      <c r="I313" s="879">
        <f t="shared" si="71"/>
        <v>0.14815500000000001</v>
      </c>
      <c r="J313" s="877">
        <v>0</v>
      </c>
    </row>
    <row r="314" spans="1:10" ht="15" x14ac:dyDescent="0.2">
      <c r="A314" s="871"/>
      <c r="B314" s="956" t="s">
        <v>377</v>
      </c>
      <c r="C314" s="957"/>
      <c r="D314" s="958" t="s">
        <v>12</v>
      </c>
      <c r="E314" s="959">
        <f>E315+E319+E320+E316+E317+E318</f>
        <v>12000</v>
      </c>
      <c r="F314" s="959">
        <f>F315+F319+F320+F316+F317+F318</f>
        <v>4999.9999999999991</v>
      </c>
      <c r="G314" s="959">
        <f t="shared" ref="G314:H314" si="76">G315+G319+G320+G316+G317+G318</f>
        <v>17000</v>
      </c>
      <c r="H314" s="959">
        <f t="shared" si="76"/>
        <v>2932.25</v>
      </c>
      <c r="I314" s="964">
        <f>H314/G314</f>
        <v>0.17248529411764707</v>
      </c>
      <c r="J314" s="959">
        <f>J315+J319+J320+J316+J317+J318</f>
        <v>2023.02</v>
      </c>
    </row>
    <row r="315" spans="1:10" ht="45" x14ac:dyDescent="0.2">
      <c r="A315" s="872"/>
      <c r="B315" s="872"/>
      <c r="C315" s="873" t="s">
        <v>170</v>
      </c>
      <c r="D315" s="874" t="s">
        <v>325</v>
      </c>
      <c r="E315" s="875">
        <v>10000</v>
      </c>
      <c r="F315" s="875">
        <f>G315-E315</f>
        <v>0</v>
      </c>
      <c r="G315" s="876">
        <v>10000</v>
      </c>
      <c r="H315" s="877">
        <v>0</v>
      </c>
      <c r="I315" s="879">
        <f t="shared" si="71"/>
        <v>0</v>
      </c>
      <c r="J315" s="877">
        <v>0</v>
      </c>
    </row>
    <row r="316" spans="1:10" x14ac:dyDescent="0.2">
      <c r="A316" s="872"/>
      <c r="B316" s="872"/>
      <c r="C316" s="873" t="s">
        <v>221</v>
      </c>
      <c r="D316" s="874" t="s">
        <v>222</v>
      </c>
      <c r="E316" s="875">
        <v>0</v>
      </c>
      <c r="F316" s="875">
        <f t="shared" ref="F316:F320" si="77">G316-E316</f>
        <v>4178.16</v>
      </c>
      <c r="G316" s="876">
        <v>4178.16</v>
      </c>
      <c r="H316" s="877">
        <v>2932.25</v>
      </c>
      <c r="I316" s="879">
        <f t="shared" si="71"/>
        <v>0.70180414345070563</v>
      </c>
      <c r="J316" s="877">
        <v>1229.83</v>
      </c>
    </row>
    <row r="317" spans="1:10" x14ac:dyDescent="0.2">
      <c r="A317" s="872"/>
      <c r="B317" s="872"/>
      <c r="C317" s="873" t="s">
        <v>223</v>
      </c>
      <c r="D317" s="874" t="s">
        <v>224</v>
      </c>
      <c r="E317" s="875">
        <v>0</v>
      </c>
      <c r="F317" s="875">
        <f t="shared" si="77"/>
        <v>719.48</v>
      </c>
      <c r="G317" s="876">
        <v>719.48</v>
      </c>
      <c r="H317" s="877">
        <v>0</v>
      </c>
      <c r="I317" s="879">
        <f t="shared" si="71"/>
        <v>0</v>
      </c>
      <c r="J317" s="877">
        <v>716.69</v>
      </c>
    </row>
    <row r="318" spans="1:10" x14ac:dyDescent="0.2">
      <c r="A318" s="872"/>
      <c r="B318" s="872"/>
      <c r="C318" s="873" t="s">
        <v>225</v>
      </c>
      <c r="D318" s="874" t="s">
        <v>226</v>
      </c>
      <c r="E318" s="875">
        <v>0</v>
      </c>
      <c r="F318" s="875">
        <f t="shared" si="77"/>
        <v>102.36</v>
      </c>
      <c r="G318" s="876">
        <v>102.36</v>
      </c>
      <c r="H318" s="877">
        <v>0</v>
      </c>
      <c r="I318" s="879">
        <f t="shared" si="71"/>
        <v>0</v>
      </c>
      <c r="J318" s="877">
        <v>76.5</v>
      </c>
    </row>
    <row r="319" spans="1:10" x14ac:dyDescent="0.2">
      <c r="A319" s="872"/>
      <c r="B319" s="872"/>
      <c r="C319" s="873" t="s">
        <v>227</v>
      </c>
      <c r="D319" s="874" t="s">
        <v>228</v>
      </c>
      <c r="E319" s="875">
        <v>1050</v>
      </c>
      <c r="F319" s="875">
        <f t="shared" si="77"/>
        <v>0</v>
      </c>
      <c r="G319" s="876" t="s">
        <v>378</v>
      </c>
      <c r="H319" s="877">
        <v>0</v>
      </c>
      <c r="I319" s="879">
        <f t="shared" si="71"/>
        <v>0</v>
      </c>
      <c r="J319" s="877">
        <v>0</v>
      </c>
    </row>
    <row r="320" spans="1:10" x14ac:dyDescent="0.2">
      <c r="A320" s="872"/>
      <c r="B320" s="872"/>
      <c r="C320" s="873" t="s">
        <v>229</v>
      </c>
      <c r="D320" s="874" t="s">
        <v>230</v>
      </c>
      <c r="E320" s="875">
        <v>950</v>
      </c>
      <c r="F320" s="875">
        <f t="shared" si="77"/>
        <v>0</v>
      </c>
      <c r="G320" s="876" t="s">
        <v>376</v>
      </c>
      <c r="H320" s="877">
        <v>0</v>
      </c>
      <c r="I320" s="879">
        <f t="shared" si="71"/>
        <v>0</v>
      </c>
      <c r="J320" s="877">
        <v>0</v>
      </c>
    </row>
    <row r="321" spans="1:10" x14ac:dyDescent="0.2">
      <c r="A321" s="951" t="s">
        <v>151</v>
      </c>
      <c r="B321" s="951"/>
      <c r="C321" s="951"/>
      <c r="D321" s="952" t="s">
        <v>152</v>
      </c>
      <c r="E321" s="953">
        <f>E322+E324+E339+E342+E345+E347+E350+E353+E372+E374+E376+E378</f>
        <v>5458487</v>
      </c>
      <c r="F321" s="953">
        <f>F322+F324+F339+F342+F345+F347+F350+F353+F372+F374+F376+F378</f>
        <v>85434.29</v>
      </c>
      <c r="G321" s="953">
        <f>G322+G324+G339+G342+G345+G347+G350+G353+G372+G374+G376+G378</f>
        <v>5543921.29</v>
      </c>
      <c r="H321" s="953">
        <f>H322+H324+H339+H342+H345+H347+H350+H353+H372+H374+H376+H378</f>
        <v>2683027.04</v>
      </c>
      <c r="I321" s="963">
        <f t="shared" si="71"/>
        <v>0.48395835720820635</v>
      </c>
      <c r="J321" s="953">
        <f>J322+J324+J339+J342+J345+J347+J350+J353+J372+J374+J376+J378</f>
        <v>49342.86</v>
      </c>
    </row>
    <row r="322" spans="1:10" ht="15" x14ac:dyDescent="0.2">
      <c r="A322" s="871"/>
      <c r="B322" s="965" t="s">
        <v>379</v>
      </c>
      <c r="C322" s="966"/>
      <c r="D322" s="967" t="s">
        <v>380</v>
      </c>
      <c r="E322" s="968">
        <f>E323</f>
        <v>702250</v>
      </c>
      <c r="F322" s="968">
        <f t="shared" ref="F322:J322" si="78">F323</f>
        <v>0</v>
      </c>
      <c r="G322" s="968">
        <f t="shared" si="78"/>
        <v>702250</v>
      </c>
      <c r="H322" s="968">
        <f t="shared" si="78"/>
        <v>380990.83</v>
      </c>
      <c r="I322" s="969">
        <f t="shared" si="71"/>
        <v>0.54252877180491277</v>
      </c>
      <c r="J322" s="968">
        <f t="shared" si="78"/>
        <v>131.81</v>
      </c>
    </row>
    <row r="323" spans="1:10" ht="22.5" x14ac:dyDescent="0.2">
      <c r="A323" s="872"/>
      <c r="B323" s="872"/>
      <c r="C323" s="873" t="s">
        <v>341</v>
      </c>
      <c r="D323" s="874" t="s">
        <v>342</v>
      </c>
      <c r="E323" s="875">
        <v>702250</v>
      </c>
      <c r="F323" s="875">
        <f>G323-E323</f>
        <v>0</v>
      </c>
      <c r="G323" s="876">
        <v>702250</v>
      </c>
      <c r="H323" s="877">
        <v>380990.83</v>
      </c>
      <c r="I323" s="879">
        <f t="shared" si="71"/>
        <v>0.54252877180491277</v>
      </c>
      <c r="J323" s="877">
        <v>131.81</v>
      </c>
    </row>
    <row r="324" spans="1:10" ht="15" x14ac:dyDescent="0.2">
      <c r="A324" s="871"/>
      <c r="B324" s="1025" t="s">
        <v>153</v>
      </c>
      <c r="C324" s="1026"/>
      <c r="D324" s="1027" t="s">
        <v>154</v>
      </c>
      <c r="E324" s="1028">
        <f>SUM(E325:E338)</f>
        <v>700299</v>
      </c>
      <c r="F324" s="1028">
        <f>SUM(F325:F338)</f>
        <v>-10340</v>
      </c>
      <c r="G324" s="1028">
        <f>SUM(G325:G338)</f>
        <v>689959</v>
      </c>
      <c r="H324" s="1028">
        <f>SUM(H325:H338)</f>
        <v>277285.28000000003</v>
      </c>
      <c r="I324" s="1029">
        <f t="shared" si="71"/>
        <v>0.40188660485623062</v>
      </c>
      <c r="J324" s="1028">
        <f>SUM(J325:J338)</f>
        <v>2601</v>
      </c>
    </row>
    <row r="325" spans="1:10" ht="15" x14ac:dyDescent="0.2">
      <c r="A325" s="1024"/>
      <c r="B325" s="1032"/>
      <c r="C325" s="1023" t="s">
        <v>291</v>
      </c>
      <c r="D325" s="1010" t="s">
        <v>292</v>
      </c>
      <c r="E325" s="1011">
        <v>2000</v>
      </c>
      <c r="F325" s="1011">
        <f>G325-E325</f>
        <v>0</v>
      </c>
      <c r="G325" s="1011">
        <v>2000</v>
      </c>
      <c r="H325" s="1011">
        <v>0</v>
      </c>
      <c r="I325" s="880">
        <f>H325/G325</f>
        <v>0</v>
      </c>
      <c r="J325" s="1011">
        <v>0</v>
      </c>
    </row>
    <row r="326" spans="1:10" x14ac:dyDescent="0.2">
      <c r="A326" s="872"/>
      <c r="B326" s="872"/>
      <c r="C326" s="1018" t="s">
        <v>221</v>
      </c>
      <c r="D326" s="1019" t="s">
        <v>222</v>
      </c>
      <c r="E326" s="1020">
        <v>350660</v>
      </c>
      <c r="F326" s="1011">
        <f t="shared" ref="F326:F327" si="79">G326-E326</f>
        <v>0</v>
      </c>
      <c r="G326" s="1021">
        <v>350660</v>
      </c>
      <c r="H326" s="1022">
        <v>152432.95999999999</v>
      </c>
      <c r="I326" s="880">
        <f t="shared" ref="I326:I338" si="80">H326/G326</f>
        <v>0.43470301716762672</v>
      </c>
      <c r="J326" s="1022">
        <v>1517</v>
      </c>
    </row>
    <row r="327" spans="1:10" x14ac:dyDescent="0.2">
      <c r="A327" s="1012"/>
      <c r="B327" s="1012"/>
      <c r="C327" s="1018" t="s">
        <v>280</v>
      </c>
      <c r="D327" s="1019" t="s">
        <v>281</v>
      </c>
      <c r="E327" s="1020">
        <v>20000</v>
      </c>
      <c r="F327" s="1011">
        <f t="shared" si="79"/>
        <v>0</v>
      </c>
      <c r="G327" s="1021">
        <v>20000</v>
      </c>
      <c r="H327" s="1022">
        <v>17462.73</v>
      </c>
      <c r="I327" s="880">
        <f t="shared" si="80"/>
        <v>0.87313649999999998</v>
      </c>
      <c r="J327" s="1022">
        <v>0</v>
      </c>
    </row>
    <row r="328" spans="1:10" x14ac:dyDescent="0.2">
      <c r="A328" s="872"/>
      <c r="B328" s="872"/>
      <c r="C328" s="873" t="s">
        <v>223</v>
      </c>
      <c r="D328" s="874" t="s">
        <v>224</v>
      </c>
      <c r="E328" s="875">
        <v>64060</v>
      </c>
      <c r="F328" s="875">
        <f t="shared" ref="F328:F338" si="81">G328-E328</f>
        <v>0</v>
      </c>
      <c r="G328" s="876">
        <v>64060</v>
      </c>
      <c r="H328" s="877">
        <v>23725.34</v>
      </c>
      <c r="I328" s="880">
        <f t="shared" si="80"/>
        <v>0.37036122385263814</v>
      </c>
      <c r="J328" s="877">
        <v>0</v>
      </c>
    </row>
    <row r="329" spans="1:10" x14ac:dyDescent="0.2">
      <c r="A329" s="872"/>
      <c r="B329" s="872"/>
      <c r="C329" s="873" t="s">
        <v>225</v>
      </c>
      <c r="D329" s="874" t="s">
        <v>226</v>
      </c>
      <c r="E329" s="875">
        <v>9000</v>
      </c>
      <c r="F329" s="875">
        <f t="shared" si="81"/>
        <v>0</v>
      </c>
      <c r="G329" s="876">
        <v>9000</v>
      </c>
      <c r="H329" s="877">
        <v>2393.71</v>
      </c>
      <c r="I329" s="880">
        <f t="shared" si="80"/>
        <v>0.2659677777777778</v>
      </c>
      <c r="J329" s="877">
        <v>0</v>
      </c>
    </row>
    <row r="330" spans="1:10" x14ac:dyDescent="0.2">
      <c r="A330" s="872"/>
      <c r="B330" s="872"/>
      <c r="C330" s="873" t="s">
        <v>234</v>
      </c>
      <c r="D330" s="874" t="s">
        <v>235</v>
      </c>
      <c r="E330" s="875">
        <v>7000</v>
      </c>
      <c r="F330" s="875">
        <f t="shared" si="81"/>
        <v>0</v>
      </c>
      <c r="G330" s="876">
        <v>7000</v>
      </c>
      <c r="H330" s="877">
        <v>2784.14</v>
      </c>
      <c r="I330" s="880">
        <f t="shared" si="80"/>
        <v>0.39773428571428571</v>
      </c>
      <c r="J330" s="877">
        <v>5</v>
      </c>
    </row>
    <row r="331" spans="1:10" x14ac:dyDescent="0.2">
      <c r="A331" s="872"/>
      <c r="B331" s="872"/>
      <c r="C331" s="873" t="s">
        <v>227</v>
      </c>
      <c r="D331" s="874" t="s">
        <v>228</v>
      </c>
      <c r="E331" s="875">
        <v>50451</v>
      </c>
      <c r="F331" s="875">
        <f t="shared" si="81"/>
        <v>0</v>
      </c>
      <c r="G331" s="876">
        <v>50451</v>
      </c>
      <c r="H331" s="877">
        <v>13809.67</v>
      </c>
      <c r="I331" s="880">
        <f t="shared" si="80"/>
        <v>0.27372440585915048</v>
      </c>
      <c r="J331" s="877">
        <v>565.79999999999995</v>
      </c>
    </row>
    <row r="332" spans="1:10" x14ac:dyDescent="0.2">
      <c r="A332" s="872"/>
      <c r="B332" s="872"/>
      <c r="C332" s="873" t="s">
        <v>237</v>
      </c>
      <c r="D332" s="874" t="s">
        <v>238</v>
      </c>
      <c r="E332" s="875">
        <v>16000</v>
      </c>
      <c r="F332" s="875">
        <f t="shared" si="81"/>
        <v>0</v>
      </c>
      <c r="G332" s="876">
        <v>16000</v>
      </c>
      <c r="H332" s="877">
        <v>12045.93</v>
      </c>
      <c r="I332" s="880">
        <f t="shared" si="80"/>
        <v>0.75287062500000002</v>
      </c>
      <c r="J332" s="877">
        <v>0</v>
      </c>
    </row>
    <row r="333" spans="1:10" x14ac:dyDescent="0.2">
      <c r="A333" s="1012"/>
      <c r="B333" s="1012"/>
      <c r="C333" s="873" t="s">
        <v>295</v>
      </c>
      <c r="D333" s="874" t="s">
        <v>687</v>
      </c>
      <c r="E333" s="875">
        <v>500</v>
      </c>
      <c r="F333" s="875">
        <f t="shared" si="81"/>
        <v>0</v>
      </c>
      <c r="G333" s="876">
        <v>500</v>
      </c>
      <c r="H333" s="877">
        <v>330</v>
      </c>
      <c r="I333" s="880">
        <f t="shared" si="80"/>
        <v>0.66</v>
      </c>
      <c r="J333" s="877">
        <v>0</v>
      </c>
    </row>
    <row r="334" spans="1:10" x14ac:dyDescent="0.2">
      <c r="A334" s="872"/>
      <c r="B334" s="872"/>
      <c r="C334" s="873" t="s">
        <v>229</v>
      </c>
      <c r="D334" s="874" t="s">
        <v>230</v>
      </c>
      <c r="E334" s="875">
        <v>167000</v>
      </c>
      <c r="F334" s="875">
        <f t="shared" si="81"/>
        <v>-10340</v>
      </c>
      <c r="G334" s="876">
        <v>156660</v>
      </c>
      <c r="H334" s="877">
        <v>43780.11</v>
      </c>
      <c r="I334" s="880">
        <f t="shared" si="80"/>
        <v>0.27945940252776713</v>
      </c>
      <c r="J334" s="877">
        <v>513.20000000000005</v>
      </c>
    </row>
    <row r="335" spans="1:10" x14ac:dyDescent="0.2">
      <c r="A335" s="1012"/>
      <c r="B335" s="1012"/>
      <c r="C335" s="873" t="s">
        <v>255</v>
      </c>
      <c r="D335" s="874" t="s">
        <v>256</v>
      </c>
      <c r="E335" s="875">
        <v>2000</v>
      </c>
      <c r="F335" s="875">
        <f t="shared" si="81"/>
        <v>0</v>
      </c>
      <c r="G335" s="876">
        <v>2000</v>
      </c>
      <c r="H335" s="877">
        <v>999.69</v>
      </c>
      <c r="I335" s="880">
        <f t="shared" si="80"/>
        <v>0.49984500000000004</v>
      </c>
      <c r="J335" s="877">
        <v>0</v>
      </c>
    </row>
    <row r="336" spans="1:10" x14ac:dyDescent="0.2">
      <c r="A336" s="1012"/>
      <c r="B336" s="1012"/>
      <c r="C336" s="873" t="s">
        <v>301</v>
      </c>
      <c r="D336" s="874" t="s">
        <v>302</v>
      </c>
      <c r="E336" s="875">
        <v>1000</v>
      </c>
      <c r="F336" s="875">
        <f t="shared" si="81"/>
        <v>0</v>
      </c>
      <c r="G336" s="876">
        <v>1000</v>
      </c>
      <c r="H336" s="877">
        <v>0</v>
      </c>
      <c r="I336" s="880">
        <f t="shared" si="80"/>
        <v>0</v>
      </c>
      <c r="J336" s="877">
        <v>0</v>
      </c>
    </row>
    <row r="337" spans="1:10" x14ac:dyDescent="0.2">
      <c r="A337" s="1012"/>
      <c r="B337" s="1012"/>
      <c r="C337" s="873" t="s">
        <v>304</v>
      </c>
      <c r="D337" s="874" t="s">
        <v>305</v>
      </c>
      <c r="E337" s="875">
        <v>7628</v>
      </c>
      <c r="F337" s="875">
        <f t="shared" si="81"/>
        <v>0</v>
      </c>
      <c r="G337" s="876">
        <v>7628</v>
      </c>
      <c r="H337" s="877">
        <v>5721</v>
      </c>
      <c r="I337" s="880">
        <f t="shared" si="80"/>
        <v>0.75</v>
      </c>
      <c r="J337" s="877">
        <v>0</v>
      </c>
    </row>
    <row r="338" spans="1:10" ht="22.5" x14ac:dyDescent="0.2">
      <c r="A338" s="1012"/>
      <c r="B338" s="1012"/>
      <c r="C338" s="873" t="s">
        <v>306</v>
      </c>
      <c r="D338" s="874" t="s">
        <v>307</v>
      </c>
      <c r="E338" s="875">
        <v>3000</v>
      </c>
      <c r="F338" s="875">
        <f t="shared" si="81"/>
        <v>0</v>
      </c>
      <c r="G338" s="876">
        <v>3000</v>
      </c>
      <c r="H338" s="877">
        <v>1800</v>
      </c>
      <c r="I338" s="880">
        <f t="shared" si="80"/>
        <v>0.6</v>
      </c>
      <c r="J338" s="877">
        <v>0</v>
      </c>
    </row>
    <row r="339" spans="1:10" ht="15" x14ac:dyDescent="0.2">
      <c r="A339" s="871"/>
      <c r="B339" s="965" t="s">
        <v>381</v>
      </c>
      <c r="C339" s="966"/>
      <c r="D339" s="967" t="s">
        <v>382</v>
      </c>
      <c r="E339" s="968">
        <f>E340+E341</f>
        <v>3500</v>
      </c>
      <c r="F339" s="968">
        <f t="shared" ref="F339:J339" si="82">F340+F341</f>
        <v>0</v>
      </c>
      <c r="G339" s="968">
        <f t="shared" si="82"/>
        <v>3500</v>
      </c>
      <c r="H339" s="968">
        <f t="shared" si="82"/>
        <v>0</v>
      </c>
      <c r="I339" s="969">
        <f t="shared" si="71"/>
        <v>0</v>
      </c>
      <c r="J339" s="968">
        <f t="shared" si="82"/>
        <v>0</v>
      </c>
    </row>
    <row r="340" spans="1:10" x14ac:dyDescent="0.2">
      <c r="A340" s="872"/>
      <c r="B340" s="872"/>
      <c r="C340" s="873" t="s">
        <v>227</v>
      </c>
      <c r="D340" s="874" t="s">
        <v>228</v>
      </c>
      <c r="E340" s="875">
        <v>500</v>
      </c>
      <c r="F340" s="875">
        <f>G340-E340</f>
        <v>0</v>
      </c>
      <c r="G340" s="876">
        <v>500</v>
      </c>
      <c r="H340" s="877">
        <v>0</v>
      </c>
      <c r="I340" s="879">
        <f t="shared" si="71"/>
        <v>0</v>
      </c>
      <c r="J340" s="877">
        <v>0</v>
      </c>
    </row>
    <row r="341" spans="1:10" x14ac:dyDescent="0.2">
      <c r="A341" s="872"/>
      <c r="B341" s="872"/>
      <c r="C341" s="873" t="s">
        <v>229</v>
      </c>
      <c r="D341" s="874" t="s">
        <v>230</v>
      </c>
      <c r="E341" s="875">
        <v>3000</v>
      </c>
      <c r="F341" s="875">
        <f>G341-E341</f>
        <v>0</v>
      </c>
      <c r="G341" s="876">
        <v>3000</v>
      </c>
      <c r="H341" s="877">
        <v>0</v>
      </c>
      <c r="I341" s="879">
        <f t="shared" si="71"/>
        <v>0</v>
      </c>
      <c r="J341" s="877">
        <v>0</v>
      </c>
    </row>
    <row r="342" spans="1:10" ht="45" x14ac:dyDescent="0.2">
      <c r="A342" s="871"/>
      <c r="B342" s="965" t="s">
        <v>155</v>
      </c>
      <c r="C342" s="966"/>
      <c r="D342" s="967" t="s">
        <v>156</v>
      </c>
      <c r="E342" s="968">
        <f>E343+E344</f>
        <v>55033</v>
      </c>
      <c r="F342" s="968">
        <f t="shared" ref="F342:J342" si="83">F343+F344</f>
        <v>500</v>
      </c>
      <c r="G342" s="968">
        <f>G343+G344</f>
        <v>55533</v>
      </c>
      <c r="H342" s="968">
        <f t="shared" si="83"/>
        <v>25620.940000000002</v>
      </c>
      <c r="I342" s="969">
        <f t="shared" si="71"/>
        <v>0.46136423387895492</v>
      </c>
      <c r="J342" s="968">
        <f t="shared" si="83"/>
        <v>0</v>
      </c>
    </row>
    <row r="343" spans="1:10" ht="45" x14ac:dyDescent="0.2">
      <c r="A343" s="872"/>
      <c r="B343" s="872"/>
      <c r="C343" s="873" t="s">
        <v>157</v>
      </c>
      <c r="D343" s="874" t="s">
        <v>383</v>
      </c>
      <c r="E343" s="875">
        <v>250</v>
      </c>
      <c r="F343" s="875">
        <f>G343-E343</f>
        <v>500</v>
      </c>
      <c r="G343" s="876">
        <v>750</v>
      </c>
      <c r="H343" s="877">
        <v>464.4</v>
      </c>
      <c r="I343" s="879">
        <f t="shared" si="71"/>
        <v>0.61919999999999997</v>
      </c>
      <c r="J343" s="877">
        <v>0</v>
      </c>
    </row>
    <row r="344" spans="1:10" x14ac:dyDescent="0.2">
      <c r="A344" s="872"/>
      <c r="B344" s="872"/>
      <c r="C344" s="873" t="s">
        <v>384</v>
      </c>
      <c r="D344" s="874" t="s">
        <v>385</v>
      </c>
      <c r="E344" s="875">
        <v>54783</v>
      </c>
      <c r="F344" s="875">
        <f>G344-E344</f>
        <v>0</v>
      </c>
      <c r="G344" s="876">
        <v>54783</v>
      </c>
      <c r="H344" s="877">
        <v>25156.54</v>
      </c>
      <c r="I344" s="879">
        <f t="shared" si="71"/>
        <v>0.45920340251537889</v>
      </c>
      <c r="J344" s="877">
        <v>0</v>
      </c>
    </row>
    <row r="345" spans="1:10" ht="22.5" x14ac:dyDescent="0.2">
      <c r="A345" s="871"/>
      <c r="B345" s="965" t="s">
        <v>159</v>
      </c>
      <c r="C345" s="966"/>
      <c r="D345" s="967" t="s">
        <v>160</v>
      </c>
      <c r="E345" s="968">
        <f>E346</f>
        <v>450640</v>
      </c>
      <c r="F345" s="968">
        <f t="shared" ref="F345:J345" si="84">F346</f>
        <v>0</v>
      </c>
      <c r="G345" s="968">
        <f t="shared" si="84"/>
        <v>450640</v>
      </c>
      <c r="H345" s="968">
        <f t="shared" si="84"/>
        <v>183427.67</v>
      </c>
      <c r="I345" s="969">
        <f t="shared" si="71"/>
        <v>0.40703814574826913</v>
      </c>
      <c r="J345" s="968">
        <f t="shared" si="84"/>
        <v>350</v>
      </c>
    </row>
    <row r="346" spans="1:10" x14ac:dyDescent="0.2">
      <c r="A346" s="872"/>
      <c r="B346" s="872"/>
      <c r="C346" s="873" t="s">
        <v>386</v>
      </c>
      <c r="D346" s="874" t="s">
        <v>387</v>
      </c>
      <c r="E346" s="875">
        <v>450640</v>
      </c>
      <c r="F346" s="875">
        <f>G346-E346</f>
        <v>0</v>
      </c>
      <c r="G346" s="876">
        <v>450640</v>
      </c>
      <c r="H346" s="877">
        <v>183427.67</v>
      </c>
      <c r="I346" s="879">
        <f t="shared" si="71"/>
        <v>0.40703814574826913</v>
      </c>
      <c r="J346" s="877">
        <v>350</v>
      </c>
    </row>
    <row r="347" spans="1:10" ht="15" x14ac:dyDescent="0.2">
      <c r="A347" s="871"/>
      <c r="B347" s="965" t="s">
        <v>161</v>
      </c>
      <c r="C347" s="966"/>
      <c r="D347" s="967" t="s">
        <v>162</v>
      </c>
      <c r="E347" s="968">
        <f>E348+E349</f>
        <v>390000</v>
      </c>
      <c r="F347" s="968">
        <f>F348+F349</f>
        <v>9999.9999999999836</v>
      </c>
      <c r="G347" s="968">
        <f>G348+G349</f>
        <v>400000</v>
      </c>
      <c r="H347" s="968">
        <f t="shared" ref="H347:J347" si="85">H348+H349</f>
        <v>183281.47</v>
      </c>
      <c r="I347" s="969">
        <f>H347/G347</f>
        <v>0.45820367499999998</v>
      </c>
      <c r="J347" s="968">
        <f t="shared" si="85"/>
        <v>0</v>
      </c>
    </row>
    <row r="348" spans="1:10" x14ac:dyDescent="0.2">
      <c r="A348" s="872"/>
      <c r="B348" s="872"/>
      <c r="C348" s="873" t="s">
        <v>386</v>
      </c>
      <c r="D348" s="874" t="s">
        <v>387</v>
      </c>
      <c r="E348" s="875">
        <v>390000</v>
      </c>
      <c r="F348" s="875">
        <f>G348-E348</f>
        <v>9803.9199999999837</v>
      </c>
      <c r="G348" s="876">
        <v>399803.92</v>
      </c>
      <c r="H348" s="877">
        <v>183281.47</v>
      </c>
      <c r="I348" s="879">
        <f t="shared" si="71"/>
        <v>0.45842839660001333</v>
      </c>
      <c r="J348" s="877">
        <v>0</v>
      </c>
    </row>
    <row r="349" spans="1:10" x14ac:dyDescent="0.2">
      <c r="A349" s="872"/>
      <c r="B349" s="872"/>
      <c r="C349" s="873" t="s">
        <v>227</v>
      </c>
      <c r="D349" s="874" t="s">
        <v>228</v>
      </c>
      <c r="E349" s="875">
        <v>0</v>
      </c>
      <c r="F349" s="875">
        <f>G349-E349</f>
        <v>196.08</v>
      </c>
      <c r="G349" s="876">
        <v>196.08</v>
      </c>
      <c r="H349" s="877">
        <v>0</v>
      </c>
      <c r="I349" s="879">
        <f t="shared" si="71"/>
        <v>0</v>
      </c>
      <c r="J349" s="877">
        <v>0</v>
      </c>
    </row>
    <row r="350" spans="1:10" ht="15" x14ac:dyDescent="0.2">
      <c r="A350" s="871"/>
      <c r="B350" s="965" t="s">
        <v>163</v>
      </c>
      <c r="C350" s="966"/>
      <c r="D350" s="967" t="s">
        <v>164</v>
      </c>
      <c r="E350" s="968">
        <f>E351+E352</f>
        <v>377230</v>
      </c>
      <c r="F350" s="968">
        <f>F351+F352</f>
        <v>-35700</v>
      </c>
      <c r="G350" s="968">
        <f t="shared" ref="G350:J350" si="86">G351+G352</f>
        <v>341530</v>
      </c>
      <c r="H350" s="968">
        <f t="shared" si="86"/>
        <v>205683.37</v>
      </c>
      <c r="I350" s="969">
        <f t="shared" si="71"/>
        <v>0.6022410037185606</v>
      </c>
      <c r="J350" s="968">
        <f t="shared" si="86"/>
        <v>0</v>
      </c>
    </row>
    <row r="351" spans="1:10" ht="45" x14ac:dyDescent="0.2">
      <c r="A351" s="872"/>
      <c r="B351" s="872"/>
      <c r="C351" s="873" t="s">
        <v>157</v>
      </c>
      <c r="D351" s="874" t="s">
        <v>383</v>
      </c>
      <c r="E351" s="875">
        <v>700</v>
      </c>
      <c r="F351" s="875">
        <f>G351-E351</f>
        <v>4300</v>
      </c>
      <c r="G351" s="876">
        <v>5000</v>
      </c>
      <c r="H351" s="877">
        <v>4930.25</v>
      </c>
      <c r="I351" s="879">
        <f t="shared" si="71"/>
        <v>0.98604999999999998</v>
      </c>
      <c r="J351" s="877">
        <v>0</v>
      </c>
    </row>
    <row r="352" spans="1:10" x14ac:dyDescent="0.2">
      <c r="A352" s="872"/>
      <c r="B352" s="872"/>
      <c r="C352" s="873" t="s">
        <v>386</v>
      </c>
      <c r="D352" s="874" t="s">
        <v>387</v>
      </c>
      <c r="E352" s="875">
        <v>376530</v>
      </c>
      <c r="F352" s="875">
        <f>G352-E352</f>
        <v>-40000</v>
      </c>
      <c r="G352" s="876">
        <v>336530</v>
      </c>
      <c r="H352" s="877">
        <v>200753.12</v>
      </c>
      <c r="I352" s="879">
        <f t="shared" si="71"/>
        <v>0.59653855525510358</v>
      </c>
      <c r="J352" s="877">
        <v>0</v>
      </c>
    </row>
    <row r="353" spans="1:10" ht="15" x14ac:dyDescent="0.2">
      <c r="A353" s="871"/>
      <c r="B353" s="965" t="s">
        <v>165</v>
      </c>
      <c r="C353" s="966"/>
      <c r="D353" s="967" t="s">
        <v>166</v>
      </c>
      <c r="E353" s="968">
        <f>E354+E355+E356+E357+E358+E359+E360+E361+E362+E363+E364+E365+E366+E367+E368+E369+E370+E371</f>
        <v>1609175</v>
      </c>
      <c r="F353" s="968">
        <f>F354+F355+F356+F357+F358+F359+F360+F361+F362+F363+F364+F365+F366+F367+F368+F369+F370+F371</f>
        <v>0</v>
      </c>
      <c r="G353" s="968">
        <f t="shared" ref="G353:J353" si="87">G354+G355+G356+G357+G358+G359+G360+G361+G362+G363+G364+G365+G366+G367+G368+G369+G370+G371</f>
        <v>1609175</v>
      </c>
      <c r="H353" s="968">
        <f t="shared" si="87"/>
        <v>850357.38000000012</v>
      </c>
      <c r="I353" s="969">
        <f t="shared" si="71"/>
        <v>0.52844307176037419</v>
      </c>
      <c r="J353" s="968">
        <f t="shared" si="87"/>
        <v>32775.050000000003</v>
      </c>
    </row>
    <row r="354" spans="1:10" x14ac:dyDescent="0.2">
      <c r="A354" s="872"/>
      <c r="B354" s="872"/>
      <c r="C354" s="873" t="s">
        <v>291</v>
      </c>
      <c r="D354" s="874" t="s">
        <v>292</v>
      </c>
      <c r="E354" s="875">
        <v>10400</v>
      </c>
      <c r="F354" s="875">
        <f>G354-E354</f>
        <v>0</v>
      </c>
      <c r="G354" s="876">
        <v>10400</v>
      </c>
      <c r="H354" s="877">
        <v>770.15</v>
      </c>
      <c r="I354" s="879">
        <f t="shared" si="71"/>
        <v>7.4052884615384618E-2</v>
      </c>
      <c r="J354" s="877">
        <v>0</v>
      </c>
    </row>
    <row r="355" spans="1:10" x14ac:dyDescent="0.2">
      <c r="A355" s="872"/>
      <c r="B355" s="872"/>
      <c r="C355" s="873" t="s">
        <v>221</v>
      </c>
      <c r="D355" s="874" t="s">
        <v>222</v>
      </c>
      <c r="E355" s="875">
        <v>1025000</v>
      </c>
      <c r="F355" s="875">
        <f t="shared" ref="F355:F371" si="88">G355-E355</f>
        <v>-7000</v>
      </c>
      <c r="G355" s="876">
        <v>1018000</v>
      </c>
      <c r="H355" s="877">
        <v>530989.41</v>
      </c>
      <c r="I355" s="879">
        <f t="shared" si="71"/>
        <v>0.52160059921414537</v>
      </c>
      <c r="J355" s="877">
        <v>25611.65</v>
      </c>
    </row>
    <row r="356" spans="1:10" x14ac:dyDescent="0.2">
      <c r="A356" s="872"/>
      <c r="B356" s="872"/>
      <c r="C356" s="873" t="s">
        <v>280</v>
      </c>
      <c r="D356" s="874" t="s">
        <v>281</v>
      </c>
      <c r="E356" s="875">
        <v>68560</v>
      </c>
      <c r="F356" s="875">
        <f t="shared" si="88"/>
        <v>0</v>
      </c>
      <c r="G356" s="876">
        <v>68560</v>
      </c>
      <c r="H356" s="877">
        <v>66851.520000000004</v>
      </c>
      <c r="I356" s="879">
        <f t="shared" si="71"/>
        <v>0.97508051341890323</v>
      </c>
      <c r="J356" s="877">
        <v>0</v>
      </c>
    </row>
    <row r="357" spans="1:10" x14ac:dyDescent="0.2">
      <c r="A357" s="872"/>
      <c r="B357" s="872"/>
      <c r="C357" s="873" t="s">
        <v>223</v>
      </c>
      <c r="D357" s="874" t="s">
        <v>224</v>
      </c>
      <c r="E357" s="875">
        <v>202660</v>
      </c>
      <c r="F357" s="875">
        <f t="shared" si="88"/>
        <v>0</v>
      </c>
      <c r="G357" s="876">
        <v>202660</v>
      </c>
      <c r="H357" s="877">
        <v>95243.9</v>
      </c>
      <c r="I357" s="879">
        <f t="shared" si="71"/>
        <v>0.46996891345110031</v>
      </c>
      <c r="J357" s="877">
        <v>4761</v>
      </c>
    </row>
    <row r="358" spans="1:10" x14ac:dyDescent="0.2">
      <c r="A358" s="872"/>
      <c r="B358" s="872"/>
      <c r="C358" s="873" t="s">
        <v>225</v>
      </c>
      <c r="D358" s="874" t="s">
        <v>226</v>
      </c>
      <c r="E358" s="875">
        <v>27131</v>
      </c>
      <c r="F358" s="875">
        <f t="shared" si="88"/>
        <v>0</v>
      </c>
      <c r="G358" s="876">
        <v>27131</v>
      </c>
      <c r="H358" s="877">
        <v>9032.94</v>
      </c>
      <c r="I358" s="879">
        <f t="shared" ref="I358:I397" si="89">H358/G358</f>
        <v>0.3329379676384947</v>
      </c>
      <c r="J358" s="877">
        <v>1552.22</v>
      </c>
    </row>
    <row r="359" spans="1:10" ht="22.5" x14ac:dyDescent="0.2">
      <c r="A359" s="872"/>
      <c r="B359" s="872"/>
      <c r="C359" s="873" t="s">
        <v>293</v>
      </c>
      <c r="D359" s="874" t="s">
        <v>294</v>
      </c>
      <c r="E359" s="875">
        <v>5000</v>
      </c>
      <c r="F359" s="875">
        <f t="shared" si="88"/>
        <v>0</v>
      </c>
      <c r="G359" s="876" t="s">
        <v>169</v>
      </c>
      <c r="H359" s="877">
        <v>0</v>
      </c>
      <c r="I359" s="879">
        <f t="shared" si="89"/>
        <v>0</v>
      </c>
      <c r="J359" s="877">
        <v>0</v>
      </c>
    </row>
    <row r="360" spans="1:10" x14ac:dyDescent="0.2">
      <c r="A360" s="872"/>
      <c r="B360" s="872"/>
      <c r="C360" s="873" t="s">
        <v>234</v>
      </c>
      <c r="D360" s="874" t="s">
        <v>235</v>
      </c>
      <c r="E360" s="875">
        <v>5000</v>
      </c>
      <c r="F360" s="875">
        <f t="shared" si="88"/>
        <v>7000</v>
      </c>
      <c r="G360" s="876">
        <v>12000</v>
      </c>
      <c r="H360" s="877">
        <v>9994.5</v>
      </c>
      <c r="I360" s="879">
        <f t="shared" si="89"/>
        <v>0.83287500000000003</v>
      </c>
      <c r="J360" s="877">
        <v>0</v>
      </c>
    </row>
    <row r="361" spans="1:10" x14ac:dyDescent="0.2">
      <c r="A361" s="872"/>
      <c r="B361" s="872"/>
      <c r="C361" s="873" t="s">
        <v>227</v>
      </c>
      <c r="D361" s="874" t="s">
        <v>228</v>
      </c>
      <c r="E361" s="875">
        <v>44000</v>
      </c>
      <c r="F361" s="875">
        <f t="shared" si="88"/>
        <v>0</v>
      </c>
      <c r="G361" s="876">
        <v>44000</v>
      </c>
      <c r="H361" s="877">
        <v>15966.51</v>
      </c>
      <c r="I361" s="879">
        <f t="shared" si="89"/>
        <v>0.36287522727272725</v>
      </c>
      <c r="J361" s="877">
        <v>0</v>
      </c>
    </row>
    <row r="362" spans="1:10" x14ac:dyDescent="0.2">
      <c r="A362" s="872"/>
      <c r="B362" s="872"/>
      <c r="C362" s="873" t="s">
        <v>237</v>
      </c>
      <c r="D362" s="874" t="s">
        <v>238</v>
      </c>
      <c r="E362" s="875">
        <v>37000</v>
      </c>
      <c r="F362" s="875">
        <f t="shared" si="88"/>
        <v>0</v>
      </c>
      <c r="G362" s="876">
        <v>37000</v>
      </c>
      <c r="H362" s="877">
        <v>15880.27</v>
      </c>
      <c r="I362" s="879">
        <f t="shared" si="89"/>
        <v>0.42919648648648651</v>
      </c>
      <c r="J362" s="877">
        <v>250.56</v>
      </c>
    </row>
    <row r="363" spans="1:10" x14ac:dyDescent="0.2">
      <c r="A363" s="872"/>
      <c r="B363" s="872"/>
      <c r="C363" s="873" t="s">
        <v>248</v>
      </c>
      <c r="D363" s="874" t="s">
        <v>249</v>
      </c>
      <c r="E363" s="875">
        <v>2000</v>
      </c>
      <c r="F363" s="875">
        <f t="shared" si="88"/>
        <v>0</v>
      </c>
      <c r="G363" s="876">
        <v>2000</v>
      </c>
      <c r="H363" s="877">
        <v>258.3</v>
      </c>
      <c r="I363" s="879">
        <f t="shared" si="89"/>
        <v>0.12915000000000001</v>
      </c>
      <c r="J363" s="877">
        <v>0</v>
      </c>
    </row>
    <row r="364" spans="1:10" x14ac:dyDescent="0.2">
      <c r="A364" s="872"/>
      <c r="B364" s="872"/>
      <c r="C364" s="873" t="s">
        <v>295</v>
      </c>
      <c r="D364" s="874" t="s">
        <v>296</v>
      </c>
      <c r="E364" s="875">
        <v>3500</v>
      </c>
      <c r="F364" s="875">
        <f t="shared" si="88"/>
        <v>0</v>
      </c>
      <c r="G364" s="876">
        <v>3500</v>
      </c>
      <c r="H364" s="877">
        <v>835</v>
      </c>
      <c r="I364" s="879">
        <f t="shared" si="89"/>
        <v>0.23857142857142857</v>
      </c>
      <c r="J364" s="877">
        <v>0</v>
      </c>
    </row>
    <row r="365" spans="1:10" x14ac:dyDescent="0.2">
      <c r="A365" s="872"/>
      <c r="B365" s="872"/>
      <c r="C365" s="873" t="s">
        <v>229</v>
      </c>
      <c r="D365" s="874" t="s">
        <v>230</v>
      </c>
      <c r="E365" s="875">
        <v>95000</v>
      </c>
      <c r="F365" s="875">
        <f t="shared" si="88"/>
        <v>0</v>
      </c>
      <c r="G365" s="876">
        <v>95000</v>
      </c>
      <c r="H365" s="877">
        <v>59453.14</v>
      </c>
      <c r="I365" s="879">
        <f t="shared" si="89"/>
        <v>0.6258225263157895</v>
      </c>
      <c r="J365" s="877">
        <v>358.63</v>
      </c>
    </row>
    <row r="366" spans="1:10" x14ac:dyDescent="0.2">
      <c r="A366" s="872"/>
      <c r="B366" s="872"/>
      <c r="C366" s="873" t="s">
        <v>255</v>
      </c>
      <c r="D366" s="874" t="s">
        <v>256</v>
      </c>
      <c r="E366" s="875">
        <v>12000</v>
      </c>
      <c r="F366" s="875">
        <f t="shared" si="88"/>
        <v>0</v>
      </c>
      <c r="G366" s="876">
        <v>12000</v>
      </c>
      <c r="H366" s="877">
        <v>5781.11</v>
      </c>
      <c r="I366" s="879">
        <f t="shared" si="89"/>
        <v>0.48175916666666663</v>
      </c>
      <c r="J366" s="877">
        <v>0</v>
      </c>
    </row>
    <row r="367" spans="1:10" x14ac:dyDescent="0.2">
      <c r="A367" s="872"/>
      <c r="B367" s="872"/>
      <c r="C367" s="873" t="s">
        <v>299</v>
      </c>
      <c r="D367" s="874" t="s">
        <v>300</v>
      </c>
      <c r="E367" s="875">
        <v>21600</v>
      </c>
      <c r="F367" s="875">
        <f t="shared" si="88"/>
        <v>0</v>
      </c>
      <c r="G367" s="876">
        <v>21600</v>
      </c>
      <c r="H367" s="877">
        <v>10800</v>
      </c>
      <c r="I367" s="879">
        <f t="shared" si="89"/>
        <v>0.5</v>
      </c>
      <c r="J367" s="877">
        <v>0</v>
      </c>
    </row>
    <row r="368" spans="1:10" x14ac:dyDescent="0.2">
      <c r="A368" s="872"/>
      <c r="B368" s="872"/>
      <c r="C368" s="873" t="s">
        <v>301</v>
      </c>
      <c r="D368" s="874" t="s">
        <v>302</v>
      </c>
      <c r="E368" s="875">
        <v>10000</v>
      </c>
      <c r="F368" s="875">
        <f t="shared" si="88"/>
        <v>0</v>
      </c>
      <c r="G368" s="876">
        <v>10000</v>
      </c>
      <c r="H368" s="877">
        <v>3173.14</v>
      </c>
      <c r="I368" s="879">
        <f t="shared" si="89"/>
        <v>0.31731399999999998</v>
      </c>
      <c r="J368" s="877">
        <v>240.99</v>
      </c>
    </row>
    <row r="369" spans="1:10" x14ac:dyDescent="0.2">
      <c r="A369" s="872"/>
      <c r="B369" s="872"/>
      <c r="C369" s="873" t="s">
        <v>231</v>
      </c>
      <c r="D369" s="874" t="s">
        <v>232</v>
      </c>
      <c r="E369" s="875">
        <v>1000</v>
      </c>
      <c r="F369" s="875">
        <f t="shared" si="88"/>
        <v>0</v>
      </c>
      <c r="G369" s="876" t="s">
        <v>53</v>
      </c>
      <c r="H369" s="877">
        <v>448.49</v>
      </c>
      <c r="I369" s="879">
        <f t="shared" si="89"/>
        <v>0.44849</v>
      </c>
      <c r="J369" s="877">
        <v>0</v>
      </c>
    </row>
    <row r="370" spans="1:10" x14ac:dyDescent="0.2">
      <c r="A370" s="872"/>
      <c r="B370" s="872"/>
      <c r="C370" s="873" t="s">
        <v>304</v>
      </c>
      <c r="D370" s="874" t="s">
        <v>305</v>
      </c>
      <c r="E370" s="875">
        <v>30324</v>
      </c>
      <c r="F370" s="875">
        <f t="shared" si="88"/>
        <v>0</v>
      </c>
      <c r="G370" s="876">
        <v>30324</v>
      </c>
      <c r="H370" s="877">
        <v>22743</v>
      </c>
      <c r="I370" s="879">
        <f t="shared" si="89"/>
        <v>0.75</v>
      </c>
      <c r="J370" s="877">
        <v>0</v>
      </c>
    </row>
    <row r="371" spans="1:10" ht="22.5" x14ac:dyDescent="0.2">
      <c r="A371" s="872"/>
      <c r="B371" s="872"/>
      <c r="C371" s="873" t="s">
        <v>306</v>
      </c>
      <c r="D371" s="874" t="s">
        <v>307</v>
      </c>
      <c r="E371" s="875">
        <v>9000</v>
      </c>
      <c r="F371" s="875">
        <f t="shared" si="88"/>
        <v>0</v>
      </c>
      <c r="G371" s="876">
        <v>9000</v>
      </c>
      <c r="H371" s="877">
        <v>2136</v>
      </c>
      <c r="I371" s="879">
        <f t="shared" si="89"/>
        <v>0.23733333333333334</v>
      </c>
      <c r="J371" s="877">
        <v>0</v>
      </c>
    </row>
    <row r="372" spans="1:10" ht="15" x14ac:dyDescent="0.2">
      <c r="A372" s="871"/>
      <c r="B372" s="965" t="s">
        <v>167</v>
      </c>
      <c r="C372" s="966"/>
      <c r="D372" s="967" t="s">
        <v>168</v>
      </c>
      <c r="E372" s="968">
        <f>E373</f>
        <v>872360</v>
      </c>
      <c r="F372" s="968">
        <f>F373</f>
        <v>0</v>
      </c>
      <c r="G372" s="968">
        <f t="shared" ref="G372:H372" si="90">G373</f>
        <v>872360</v>
      </c>
      <c r="H372" s="968">
        <f t="shared" si="90"/>
        <v>290435</v>
      </c>
      <c r="I372" s="969">
        <f t="shared" si="89"/>
        <v>0.33293021229767528</v>
      </c>
      <c r="J372" s="968">
        <f>J373</f>
        <v>13485</v>
      </c>
    </row>
    <row r="373" spans="1:10" x14ac:dyDescent="0.2">
      <c r="A373" s="872"/>
      <c r="B373" s="872"/>
      <c r="C373" s="873" t="s">
        <v>229</v>
      </c>
      <c r="D373" s="874" t="s">
        <v>230</v>
      </c>
      <c r="E373" s="875">
        <v>872360</v>
      </c>
      <c r="F373" s="875">
        <f t="shared" ref="F373" si="91">G373-E373</f>
        <v>0</v>
      </c>
      <c r="G373" s="876">
        <v>872360</v>
      </c>
      <c r="H373" s="877">
        <v>290435</v>
      </c>
      <c r="I373" s="879">
        <f t="shared" si="89"/>
        <v>0.33293021229767528</v>
      </c>
      <c r="J373" s="877">
        <v>13485</v>
      </c>
    </row>
    <row r="374" spans="1:10" ht="15" x14ac:dyDescent="0.2">
      <c r="A374" s="871"/>
      <c r="B374" s="965" t="s">
        <v>172</v>
      </c>
      <c r="C374" s="966"/>
      <c r="D374" s="967" t="s">
        <v>173</v>
      </c>
      <c r="E374" s="968">
        <f>E375</f>
        <v>140000</v>
      </c>
      <c r="F374" s="968">
        <f>F375</f>
        <v>115974.29000000001</v>
      </c>
      <c r="G374" s="968">
        <f t="shared" ref="G374:J374" si="92">G375</f>
        <v>255974.29</v>
      </c>
      <c r="H374" s="968">
        <f t="shared" si="92"/>
        <v>133470.79999999999</v>
      </c>
      <c r="I374" s="969">
        <f t="shared" si="89"/>
        <v>0.52142267881668891</v>
      </c>
      <c r="J374" s="968">
        <f t="shared" si="92"/>
        <v>0</v>
      </c>
    </row>
    <row r="375" spans="1:10" x14ac:dyDescent="0.2">
      <c r="A375" s="872"/>
      <c r="B375" s="872"/>
      <c r="C375" s="873" t="s">
        <v>386</v>
      </c>
      <c r="D375" s="874" t="s">
        <v>387</v>
      </c>
      <c r="E375" s="875">
        <v>140000</v>
      </c>
      <c r="F375" s="875">
        <f>G375-E375</f>
        <v>115974.29000000001</v>
      </c>
      <c r="G375" s="876">
        <v>255974.29</v>
      </c>
      <c r="H375" s="877">
        <v>133470.79999999999</v>
      </c>
      <c r="I375" s="879">
        <f t="shared" si="89"/>
        <v>0.52142267881668891</v>
      </c>
      <c r="J375" s="877">
        <v>0</v>
      </c>
    </row>
    <row r="376" spans="1:10" ht="15" x14ac:dyDescent="0.2">
      <c r="A376" s="871"/>
      <c r="B376" s="965" t="s">
        <v>388</v>
      </c>
      <c r="C376" s="1026"/>
      <c r="D376" s="1027" t="s">
        <v>389</v>
      </c>
      <c r="E376" s="1028">
        <f>+E377</f>
        <v>150000</v>
      </c>
      <c r="F376" s="1028">
        <f>+F377</f>
        <v>0</v>
      </c>
      <c r="G376" s="1028">
        <f t="shared" ref="G376:H376" si="93">+G377</f>
        <v>150000</v>
      </c>
      <c r="H376" s="1028">
        <f t="shared" si="93"/>
        <v>150000</v>
      </c>
      <c r="I376" s="1029">
        <f t="shared" si="89"/>
        <v>1</v>
      </c>
      <c r="J376" s="1028">
        <f>J377</f>
        <v>0</v>
      </c>
    </row>
    <row r="377" spans="1:10" ht="22.5" x14ac:dyDescent="0.2">
      <c r="A377" s="1006"/>
      <c r="B377" s="1013"/>
      <c r="C377" s="1036" t="s">
        <v>688</v>
      </c>
      <c r="D377" s="1035" t="s">
        <v>689</v>
      </c>
      <c r="E377" s="1037">
        <v>150000</v>
      </c>
      <c r="F377" s="1037">
        <f>G377-E377</f>
        <v>0</v>
      </c>
      <c r="G377" s="1037">
        <v>150000</v>
      </c>
      <c r="H377" s="1037">
        <v>150000</v>
      </c>
      <c r="I377" s="1038">
        <f>H377/G377</f>
        <v>1</v>
      </c>
      <c r="J377" s="1037">
        <v>0</v>
      </c>
    </row>
    <row r="378" spans="1:10" ht="15" x14ac:dyDescent="0.2">
      <c r="A378" s="871"/>
      <c r="B378" s="965" t="s">
        <v>390</v>
      </c>
      <c r="C378" s="966"/>
      <c r="D378" s="967" t="s">
        <v>12</v>
      </c>
      <c r="E378" s="968">
        <f>E379+E380</f>
        <v>8000</v>
      </c>
      <c r="F378" s="968">
        <f t="shared" ref="F378:J378" si="94">F379+F380</f>
        <v>5000</v>
      </c>
      <c r="G378" s="968">
        <f t="shared" si="94"/>
        <v>13000</v>
      </c>
      <c r="H378" s="968">
        <f t="shared" si="94"/>
        <v>2474.3000000000002</v>
      </c>
      <c r="I378" s="969">
        <f t="shared" si="89"/>
        <v>0.19033076923076925</v>
      </c>
      <c r="J378" s="968">
        <f t="shared" si="94"/>
        <v>0</v>
      </c>
    </row>
    <row r="379" spans="1:10" x14ac:dyDescent="0.2">
      <c r="A379" s="872"/>
      <c r="B379" s="872"/>
      <c r="C379" s="873" t="s">
        <v>227</v>
      </c>
      <c r="D379" s="874" t="s">
        <v>228</v>
      </c>
      <c r="E379" s="875">
        <v>5000</v>
      </c>
      <c r="F379" s="875">
        <f>G379-E379</f>
        <v>5000</v>
      </c>
      <c r="G379" s="876">
        <v>10000</v>
      </c>
      <c r="H379" s="877">
        <v>2229.15</v>
      </c>
      <c r="I379" s="879">
        <f t="shared" si="89"/>
        <v>0.222915</v>
      </c>
      <c r="J379" s="877">
        <v>0</v>
      </c>
    </row>
    <row r="380" spans="1:10" x14ac:dyDescent="0.2">
      <c r="A380" s="872"/>
      <c r="B380" s="872"/>
      <c r="C380" s="873" t="s">
        <v>229</v>
      </c>
      <c r="D380" s="874" t="s">
        <v>230</v>
      </c>
      <c r="E380" s="875">
        <v>3000</v>
      </c>
      <c r="F380" s="875">
        <f>G380-E380</f>
        <v>0</v>
      </c>
      <c r="G380" s="876">
        <v>3000</v>
      </c>
      <c r="H380" s="877">
        <v>245.15</v>
      </c>
      <c r="I380" s="879">
        <f t="shared" si="89"/>
        <v>8.1716666666666674E-2</v>
      </c>
      <c r="J380" s="877">
        <v>0</v>
      </c>
    </row>
    <row r="381" spans="1:10" x14ac:dyDescent="0.2">
      <c r="A381" s="951" t="s">
        <v>177</v>
      </c>
      <c r="B381" s="951"/>
      <c r="C381" s="951"/>
      <c r="D381" s="952" t="s">
        <v>178</v>
      </c>
      <c r="E381" s="953">
        <f>E382+E394+E396</f>
        <v>1193513</v>
      </c>
      <c r="F381" s="953">
        <f t="shared" ref="F381:J381" si="95">F382+F394+F396</f>
        <v>162092</v>
      </c>
      <c r="G381" s="953">
        <f t="shared" si="95"/>
        <v>1355605</v>
      </c>
      <c r="H381" s="953">
        <f t="shared" si="95"/>
        <v>784884.5</v>
      </c>
      <c r="I381" s="963">
        <f t="shared" si="89"/>
        <v>0.57899203676587208</v>
      </c>
      <c r="J381" s="953">
        <f t="shared" si="95"/>
        <v>27363.919999999998</v>
      </c>
    </row>
    <row r="382" spans="1:10" ht="15" x14ac:dyDescent="0.2">
      <c r="A382" s="871"/>
      <c r="B382" s="956" t="s">
        <v>391</v>
      </c>
      <c r="C382" s="957"/>
      <c r="D382" s="958" t="s">
        <v>392</v>
      </c>
      <c r="E382" s="959">
        <f>E383+E384+E385+E386+E387+E388+E389+E390+E391+E392+E393</f>
        <v>1122501</v>
      </c>
      <c r="F382" s="959">
        <f>F383+F384+F385+F386+F387+F388+F389+F390+F391+F392+F393</f>
        <v>14580</v>
      </c>
      <c r="G382" s="959">
        <f t="shared" ref="G382:J382" si="96">G383+G384+G385+G386+G387+G388+G389+G390+G391+G392+G393</f>
        <v>1137081</v>
      </c>
      <c r="H382" s="959">
        <f t="shared" si="96"/>
        <v>595146.9</v>
      </c>
      <c r="I382" s="964">
        <f t="shared" si="89"/>
        <v>0.5233988607671749</v>
      </c>
      <c r="J382" s="959">
        <f t="shared" si="96"/>
        <v>27363.919999999998</v>
      </c>
    </row>
    <row r="383" spans="1:10" x14ac:dyDescent="0.2">
      <c r="A383" s="872"/>
      <c r="B383" s="872"/>
      <c r="C383" s="873" t="s">
        <v>291</v>
      </c>
      <c r="D383" s="874" t="s">
        <v>292</v>
      </c>
      <c r="E383" s="875">
        <v>3362</v>
      </c>
      <c r="F383" s="875">
        <f t="shared" ref="F383:F393" si="97">G383-E383</f>
        <v>0</v>
      </c>
      <c r="G383" s="876">
        <v>3362</v>
      </c>
      <c r="H383" s="877">
        <v>1081.6400000000001</v>
      </c>
      <c r="I383" s="879">
        <f t="shared" si="89"/>
        <v>0.32172516359309938</v>
      </c>
      <c r="J383" s="877">
        <v>0</v>
      </c>
    </row>
    <row r="384" spans="1:10" x14ac:dyDescent="0.2">
      <c r="A384" s="872"/>
      <c r="B384" s="872"/>
      <c r="C384" s="873" t="s">
        <v>221</v>
      </c>
      <c r="D384" s="874" t="s">
        <v>222</v>
      </c>
      <c r="E384" s="875">
        <v>744700</v>
      </c>
      <c r="F384" s="875">
        <f t="shared" si="97"/>
        <v>57423</v>
      </c>
      <c r="G384" s="876">
        <v>802123</v>
      </c>
      <c r="H384" s="877">
        <v>410415.06</v>
      </c>
      <c r="I384" s="879">
        <f t="shared" si="89"/>
        <v>0.51166100460901887</v>
      </c>
      <c r="J384" s="877">
        <v>17124.84</v>
      </c>
    </row>
    <row r="385" spans="1:10" x14ac:dyDescent="0.2">
      <c r="A385" s="872"/>
      <c r="B385" s="872"/>
      <c r="C385" s="873" t="s">
        <v>280</v>
      </c>
      <c r="D385" s="874" t="s">
        <v>281</v>
      </c>
      <c r="E385" s="875">
        <v>59930</v>
      </c>
      <c r="F385" s="875">
        <f t="shared" si="97"/>
        <v>0</v>
      </c>
      <c r="G385" s="876">
        <v>59930</v>
      </c>
      <c r="H385" s="877">
        <v>59930</v>
      </c>
      <c r="I385" s="879">
        <f t="shared" si="89"/>
        <v>1</v>
      </c>
      <c r="J385" s="877">
        <v>0</v>
      </c>
    </row>
    <row r="386" spans="1:10" x14ac:dyDescent="0.2">
      <c r="A386" s="872"/>
      <c r="B386" s="872"/>
      <c r="C386" s="873" t="s">
        <v>223</v>
      </c>
      <c r="D386" s="874" t="s">
        <v>224</v>
      </c>
      <c r="E386" s="875">
        <v>148799</v>
      </c>
      <c r="F386" s="875">
        <f t="shared" si="97"/>
        <v>12510</v>
      </c>
      <c r="G386" s="876">
        <v>161309</v>
      </c>
      <c r="H386" s="877">
        <v>74171.19</v>
      </c>
      <c r="I386" s="879">
        <f t="shared" si="89"/>
        <v>0.45980813221828915</v>
      </c>
      <c r="J386" s="877">
        <v>9121.6200000000008</v>
      </c>
    </row>
    <row r="387" spans="1:10" x14ac:dyDescent="0.2">
      <c r="A387" s="872"/>
      <c r="B387" s="872"/>
      <c r="C387" s="873" t="s">
        <v>225</v>
      </c>
      <c r="D387" s="874" t="s">
        <v>226</v>
      </c>
      <c r="E387" s="875">
        <v>21219</v>
      </c>
      <c r="F387" s="875">
        <f t="shared" si="97"/>
        <v>4401</v>
      </c>
      <c r="G387" s="876">
        <v>25620</v>
      </c>
      <c r="H387" s="877">
        <v>7930.31</v>
      </c>
      <c r="I387" s="879">
        <f t="shared" si="89"/>
        <v>0.30953590944574555</v>
      </c>
      <c r="J387" s="877">
        <v>1117.46</v>
      </c>
    </row>
    <row r="388" spans="1:10" x14ac:dyDescent="0.2">
      <c r="A388" s="872"/>
      <c r="B388" s="872"/>
      <c r="C388" s="873" t="s">
        <v>227</v>
      </c>
      <c r="D388" s="874" t="s">
        <v>228</v>
      </c>
      <c r="E388" s="875">
        <v>7400</v>
      </c>
      <c r="F388" s="875">
        <f t="shared" si="97"/>
        <v>0</v>
      </c>
      <c r="G388" s="876">
        <v>7400</v>
      </c>
      <c r="H388" s="877">
        <v>757.24</v>
      </c>
      <c r="I388" s="879">
        <f t="shared" si="89"/>
        <v>0.10232972972972973</v>
      </c>
      <c r="J388" s="877">
        <v>0</v>
      </c>
    </row>
    <row r="389" spans="1:10" x14ac:dyDescent="0.2">
      <c r="A389" s="872"/>
      <c r="B389" s="872"/>
      <c r="C389" s="873" t="s">
        <v>339</v>
      </c>
      <c r="D389" s="874" t="s">
        <v>340</v>
      </c>
      <c r="E389" s="875">
        <v>11500</v>
      </c>
      <c r="F389" s="875">
        <f t="shared" si="97"/>
        <v>0</v>
      </c>
      <c r="G389" s="876">
        <v>11500</v>
      </c>
      <c r="H389" s="877">
        <v>0</v>
      </c>
      <c r="I389" s="879">
        <f t="shared" si="89"/>
        <v>0</v>
      </c>
      <c r="J389" s="877">
        <v>0</v>
      </c>
    </row>
    <row r="390" spans="1:10" x14ac:dyDescent="0.2">
      <c r="A390" s="872"/>
      <c r="B390" s="872"/>
      <c r="C390" s="873" t="s">
        <v>237</v>
      </c>
      <c r="D390" s="874" t="s">
        <v>238</v>
      </c>
      <c r="E390" s="875">
        <v>14000</v>
      </c>
      <c r="F390" s="875">
        <f t="shared" si="97"/>
        <v>0</v>
      </c>
      <c r="G390" s="876">
        <v>14000</v>
      </c>
      <c r="H390" s="877">
        <v>3101.57</v>
      </c>
      <c r="I390" s="879">
        <f t="shared" si="89"/>
        <v>0.22154071428571429</v>
      </c>
      <c r="J390" s="877">
        <v>0</v>
      </c>
    </row>
    <row r="391" spans="1:10" x14ac:dyDescent="0.2">
      <c r="A391" s="872"/>
      <c r="B391" s="872"/>
      <c r="C391" s="873" t="s">
        <v>248</v>
      </c>
      <c r="D391" s="874" t="s">
        <v>249</v>
      </c>
      <c r="E391" s="875">
        <v>800</v>
      </c>
      <c r="F391" s="875">
        <f t="shared" si="97"/>
        <v>-800</v>
      </c>
      <c r="G391" s="876">
        <v>0</v>
      </c>
      <c r="H391" s="877">
        <v>0</v>
      </c>
      <c r="I391" s="879">
        <v>0</v>
      </c>
      <c r="J391" s="877">
        <v>0</v>
      </c>
    </row>
    <row r="392" spans="1:10" x14ac:dyDescent="0.2">
      <c r="A392" s="872"/>
      <c r="B392" s="872"/>
      <c r="C392" s="873" t="s">
        <v>229</v>
      </c>
      <c r="D392" s="874" t="s">
        <v>230</v>
      </c>
      <c r="E392" s="875">
        <v>3600</v>
      </c>
      <c r="F392" s="875">
        <f t="shared" si="97"/>
        <v>0</v>
      </c>
      <c r="G392" s="876">
        <v>3600</v>
      </c>
      <c r="H392" s="877">
        <v>1581.39</v>
      </c>
      <c r="I392" s="879">
        <f t="shared" si="89"/>
        <v>0.43927500000000003</v>
      </c>
      <c r="J392" s="877">
        <v>0</v>
      </c>
    </row>
    <row r="393" spans="1:10" x14ac:dyDescent="0.2">
      <c r="A393" s="872"/>
      <c r="B393" s="872"/>
      <c r="C393" s="873" t="s">
        <v>304</v>
      </c>
      <c r="D393" s="874" t="s">
        <v>305</v>
      </c>
      <c r="E393" s="875">
        <v>107191</v>
      </c>
      <c r="F393" s="875">
        <f t="shared" si="97"/>
        <v>-58954</v>
      </c>
      <c r="G393" s="876">
        <v>48237</v>
      </c>
      <c r="H393" s="877">
        <v>36178.5</v>
      </c>
      <c r="I393" s="879">
        <f t="shared" si="89"/>
        <v>0.75001554823061134</v>
      </c>
      <c r="J393" s="877">
        <v>0</v>
      </c>
    </row>
    <row r="394" spans="1:10" ht="15" x14ac:dyDescent="0.2">
      <c r="A394" s="871"/>
      <c r="B394" s="956" t="s">
        <v>179</v>
      </c>
      <c r="C394" s="957"/>
      <c r="D394" s="958" t="s">
        <v>180</v>
      </c>
      <c r="E394" s="959">
        <f>E395</f>
        <v>51412</v>
      </c>
      <c r="F394" s="959">
        <f t="shared" ref="F394:J394" si="98">F395</f>
        <v>147512</v>
      </c>
      <c r="G394" s="959">
        <f t="shared" si="98"/>
        <v>198924</v>
      </c>
      <c r="H394" s="959">
        <f t="shared" si="98"/>
        <v>181337.60000000001</v>
      </c>
      <c r="I394" s="964">
        <f t="shared" si="89"/>
        <v>0.9115923669341055</v>
      </c>
      <c r="J394" s="959">
        <f t="shared" si="98"/>
        <v>0</v>
      </c>
    </row>
    <row r="395" spans="1:10" x14ac:dyDescent="0.2">
      <c r="A395" s="872"/>
      <c r="B395" s="872"/>
      <c r="C395" s="873" t="s">
        <v>393</v>
      </c>
      <c r="D395" s="874" t="s">
        <v>361</v>
      </c>
      <c r="E395" s="875">
        <v>51412</v>
      </c>
      <c r="F395" s="875">
        <f>G395-E395</f>
        <v>147512</v>
      </c>
      <c r="G395" s="876">
        <v>198924</v>
      </c>
      <c r="H395" s="877">
        <v>181337.60000000001</v>
      </c>
      <c r="I395" s="879">
        <f t="shared" si="89"/>
        <v>0.9115923669341055</v>
      </c>
      <c r="J395" s="877">
        <v>0</v>
      </c>
    </row>
    <row r="396" spans="1:10" ht="15" x14ac:dyDescent="0.2">
      <c r="A396" s="871"/>
      <c r="B396" s="956" t="s">
        <v>394</v>
      </c>
      <c r="C396" s="957"/>
      <c r="D396" s="958" t="s">
        <v>395</v>
      </c>
      <c r="E396" s="959">
        <f>E397</f>
        <v>19600</v>
      </c>
      <c r="F396" s="959">
        <f t="shared" ref="F396:J396" si="99">F397</f>
        <v>0</v>
      </c>
      <c r="G396" s="959">
        <f t="shared" si="99"/>
        <v>19600</v>
      </c>
      <c r="H396" s="959">
        <f t="shared" si="99"/>
        <v>8400</v>
      </c>
      <c r="I396" s="964">
        <f t="shared" si="89"/>
        <v>0.42857142857142855</v>
      </c>
      <c r="J396" s="959">
        <f t="shared" si="99"/>
        <v>0</v>
      </c>
    </row>
    <row r="397" spans="1:10" x14ac:dyDescent="0.2">
      <c r="A397" s="872"/>
      <c r="B397" s="872"/>
      <c r="C397" s="873" t="s">
        <v>393</v>
      </c>
      <c r="D397" s="874" t="s">
        <v>361</v>
      </c>
      <c r="E397" s="875">
        <v>19600</v>
      </c>
      <c r="F397" s="875">
        <f>G397-E397</f>
        <v>0</v>
      </c>
      <c r="G397" s="876">
        <v>19600</v>
      </c>
      <c r="H397" s="877">
        <v>8400</v>
      </c>
      <c r="I397" s="879">
        <f t="shared" si="89"/>
        <v>0.42857142857142855</v>
      </c>
      <c r="J397" s="877">
        <v>0</v>
      </c>
    </row>
    <row r="398" spans="1:10" x14ac:dyDescent="0.2">
      <c r="A398" s="951" t="s">
        <v>181</v>
      </c>
      <c r="B398" s="951"/>
      <c r="C398" s="951"/>
      <c r="D398" s="952" t="s">
        <v>182</v>
      </c>
      <c r="E398" s="953">
        <f>E399+E413+E429+E433+E444+E446+E448</f>
        <v>25946491</v>
      </c>
      <c r="F398" s="953">
        <f>F399+F413+F429+F433+F444+F446+F448</f>
        <v>1011516.9999999995</v>
      </c>
      <c r="G398" s="953">
        <f>G399+G413+G429+G433+G444+G446+G448</f>
        <v>26958008</v>
      </c>
      <c r="H398" s="953">
        <f>H399+H413+H429+H433+H444+H446+H448</f>
        <v>15193581.089999998</v>
      </c>
      <c r="I398" s="963">
        <f t="shared" ref="I398:I464" si="100">H398/G398</f>
        <v>0.56360177243066323</v>
      </c>
      <c r="J398" s="953">
        <f>J399+J413+J429+J433+J444+J446+J448</f>
        <v>18218.890000000003</v>
      </c>
    </row>
    <row r="399" spans="1:10" ht="15" x14ac:dyDescent="0.2">
      <c r="A399" s="871"/>
      <c r="B399" s="956" t="s">
        <v>183</v>
      </c>
      <c r="C399" s="957"/>
      <c r="D399" s="958" t="s">
        <v>184</v>
      </c>
      <c r="E399" s="959">
        <f>E400+E401+E402+E403+E404+E405+E406+E407+E408+E410+E411+E412+E409</f>
        <v>17756550</v>
      </c>
      <c r="F399" s="959">
        <f>F400+F401+F402+F403+F404+F405+F406+F407+F408+F410+F411+F412+F409</f>
        <v>307286.99999999953</v>
      </c>
      <c r="G399" s="959">
        <f t="shared" ref="G399:H399" si="101">G400+G401+G402+G403+G404+G405+G406+G407+G408+G410+G411+G412+G409</f>
        <v>18063837</v>
      </c>
      <c r="H399" s="959">
        <f t="shared" si="101"/>
        <v>10783998.169999998</v>
      </c>
      <c r="I399" s="964">
        <f t="shared" si="100"/>
        <v>0.59699377103546702</v>
      </c>
      <c r="J399" s="959">
        <f>J400+J401+J402+J403+J404+J405+J406+J407+J408++J410+J411+J412</f>
        <v>3309.1499999999996</v>
      </c>
    </row>
    <row r="400" spans="1:10" ht="45" x14ac:dyDescent="0.2">
      <c r="A400" s="872"/>
      <c r="B400" s="872"/>
      <c r="C400" s="873" t="s">
        <v>157</v>
      </c>
      <c r="D400" s="874" t="s">
        <v>383</v>
      </c>
      <c r="E400" s="875">
        <v>40000</v>
      </c>
      <c r="F400" s="875">
        <f>G400-E400</f>
        <v>0</v>
      </c>
      <c r="G400" s="876">
        <v>40000</v>
      </c>
      <c r="H400" s="877">
        <v>5890.8</v>
      </c>
      <c r="I400" s="879">
        <f t="shared" si="100"/>
        <v>0.14727000000000001</v>
      </c>
      <c r="J400" s="877">
        <v>0</v>
      </c>
    </row>
    <row r="401" spans="1:10" x14ac:dyDescent="0.2">
      <c r="A401" s="872"/>
      <c r="B401" s="872"/>
      <c r="C401" s="873" t="s">
        <v>386</v>
      </c>
      <c r="D401" s="874" t="s">
        <v>387</v>
      </c>
      <c r="E401" s="875">
        <v>17538470</v>
      </c>
      <c r="F401" s="875">
        <f>G401-E401</f>
        <v>301049.01999999955</v>
      </c>
      <c r="G401" s="876">
        <v>17839519.02</v>
      </c>
      <c r="H401" s="877">
        <v>10693295.32</v>
      </c>
      <c r="I401" s="879">
        <f t="shared" si="100"/>
        <v>0.59941612259902732</v>
      </c>
      <c r="J401" s="877">
        <v>0</v>
      </c>
    </row>
    <row r="402" spans="1:10" x14ac:dyDescent="0.2">
      <c r="A402" s="872"/>
      <c r="B402" s="872"/>
      <c r="C402" s="873" t="s">
        <v>221</v>
      </c>
      <c r="D402" s="874" t="s">
        <v>222</v>
      </c>
      <c r="E402" s="875">
        <v>110000</v>
      </c>
      <c r="F402" s="875">
        <f>G402-E402</f>
        <v>0</v>
      </c>
      <c r="G402" s="876">
        <v>110000</v>
      </c>
      <c r="H402" s="877">
        <v>43103.15</v>
      </c>
      <c r="I402" s="879">
        <f t="shared" si="100"/>
        <v>0.39184681818181821</v>
      </c>
      <c r="J402" s="877">
        <v>1862.85</v>
      </c>
    </row>
    <row r="403" spans="1:10" x14ac:dyDescent="0.2">
      <c r="A403" s="872"/>
      <c r="B403" s="872"/>
      <c r="C403" s="873" t="s">
        <v>280</v>
      </c>
      <c r="D403" s="874" t="s">
        <v>281</v>
      </c>
      <c r="E403" s="875">
        <v>9770</v>
      </c>
      <c r="F403" s="875">
        <f>G403-E403</f>
        <v>-137.02000000000044</v>
      </c>
      <c r="G403" s="876">
        <v>9632.98</v>
      </c>
      <c r="H403" s="877">
        <v>9632.98</v>
      </c>
      <c r="I403" s="879">
        <f t="shared" si="100"/>
        <v>1</v>
      </c>
      <c r="J403" s="877">
        <v>0</v>
      </c>
    </row>
    <row r="404" spans="1:10" x14ac:dyDescent="0.2">
      <c r="A404" s="872"/>
      <c r="B404" s="872"/>
      <c r="C404" s="873" t="s">
        <v>223</v>
      </c>
      <c r="D404" s="874" t="s">
        <v>224</v>
      </c>
      <c r="E404" s="875">
        <v>15665</v>
      </c>
      <c r="F404" s="875">
        <f t="shared" ref="F404:F410" si="102">G404-E404</f>
        <v>0</v>
      </c>
      <c r="G404" s="876">
        <v>15665</v>
      </c>
      <c r="H404" s="877">
        <v>8152.94</v>
      </c>
      <c r="I404" s="879">
        <f t="shared" si="100"/>
        <v>0.52045579316948609</v>
      </c>
      <c r="J404" s="877">
        <v>1139.27</v>
      </c>
    </row>
    <row r="405" spans="1:10" x14ac:dyDescent="0.2">
      <c r="A405" s="872"/>
      <c r="B405" s="872"/>
      <c r="C405" s="873" t="s">
        <v>225</v>
      </c>
      <c r="D405" s="874" t="s">
        <v>226</v>
      </c>
      <c r="E405" s="875">
        <v>2000</v>
      </c>
      <c r="F405" s="875">
        <f t="shared" si="102"/>
        <v>0</v>
      </c>
      <c r="G405" s="876">
        <v>2000</v>
      </c>
      <c r="H405" s="877">
        <v>1048.42</v>
      </c>
      <c r="I405" s="879">
        <f t="shared" si="100"/>
        <v>0.52421000000000006</v>
      </c>
      <c r="J405" s="877">
        <v>154.74</v>
      </c>
    </row>
    <row r="406" spans="1:10" x14ac:dyDescent="0.2">
      <c r="A406" s="872"/>
      <c r="B406" s="872"/>
      <c r="C406" s="873" t="s">
        <v>227</v>
      </c>
      <c r="D406" s="874" t="s">
        <v>228</v>
      </c>
      <c r="E406" s="875">
        <v>9000</v>
      </c>
      <c r="F406" s="875">
        <f>G406-E406</f>
        <v>0</v>
      </c>
      <c r="G406" s="876">
        <v>9000</v>
      </c>
      <c r="H406" s="877">
        <v>1280.28</v>
      </c>
      <c r="I406" s="879">
        <f t="shared" si="100"/>
        <v>0.14225333333333334</v>
      </c>
      <c r="J406" s="877">
        <v>0</v>
      </c>
    </row>
    <row r="407" spans="1:10" x14ac:dyDescent="0.2">
      <c r="A407" s="872"/>
      <c r="B407" s="872"/>
      <c r="C407" s="873" t="s">
        <v>237</v>
      </c>
      <c r="D407" s="874" t="s">
        <v>238</v>
      </c>
      <c r="E407" s="875">
        <v>2500</v>
      </c>
      <c r="F407" s="875">
        <f>G407-E407</f>
        <v>0</v>
      </c>
      <c r="G407" s="876">
        <v>2500</v>
      </c>
      <c r="H407" s="877">
        <v>2003.54</v>
      </c>
      <c r="I407" s="879">
        <f t="shared" si="100"/>
        <v>0.80141600000000002</v>
      </c>
      <c r="J407" s="877">
        <v>62.64</v>
      </c>
    </row>
    <row r="408" spans="1:10" x14ac:dyDescent="0.2">
      <c r="A408" s="872"/>
      <c r="B408" s="872"/>
      <c r="C408" s="873" t="s">
        <v>229</v>
      </c>
      <c r="D408" s="874" t="s">
        <v>230</v>
      </c>
      <c r="E408" s="875">
        <v>20000</v>
      </c>
      <c r="F408" s="875">
        <f>G408-E408</f>
        <v>8000</v>
      </c>
      <c r="G408" s="876">
        <v>28000</v>
      </c>
      <c r="H408" s="877">
        <v>16914.2</v>
      </c>
      <c r="I408" s="879">
        <f t="shared" si="100"/>
        <v>0.60407857142857146</v>
      </c>
      <c r="J408" s="877">
        <v>89.65</v>
      </c>
    </row>
    <row r="409" spans="1:10" x14ac:dyDescent="0.2">
      <c r="A409" s="1012"/>
      <c r="B409" s="1012"/>
      <c r="C409" s="873" t="s">
        <v>231</v>
      </c>
      <c r="D409" s="874" t="s">
        <v>232</v>
      </c>
      <c r="E409" s="875">
        <v>0</v>
      </c>
      <c r="F409" s="875">
        <f>G409-E409</f>
        <v>150</v>
      </c>
      <c r="G409" s="876">
        <v>150</v>
      </c>
      <c r="H409" s="877">
        <v>0</v>
      </c>
      <c r="I409" s="879">
        <f>H409/G409</f>
        <v>0</v>
      </c>
      <c r="J409" s="877">
        <v>0</v>
      </c>
    </row>
    <row r="410" spans="1:10" x14ac:dyDescent="0.2">
      <c r="A410" s="872"/>
      <c r="B410" s="872"/>
      <c r="C410" s="873" t="s">
        <v>304</v>
      </c>
      <c r="D410" s="874" t="s">
        <v>305</v>
      </c>
      <c r="E410" s="875" t="s">
        <v>396</v>
      </c>
      <c r="F410" s="875">
        <f t="shared" si="102"/>
        <v>0</v>
      </c>
      <c r="G410" s="876" t="s">
        <v>396</v>
      </c>
      <c r="H410" s="877">
        <v>1777.5</v>
      </c>
      <c r="I410" s="879">
        <f t="shared" si="100"/>
        <v>0.75</v>
      </c>
      <c r="J410" s="877">
        <v>0</v>
      </c>
    </row>
    <row r="411" spans="1:10" ht="45" x14ac:dyDescent="0.2">
      <c r="A411" s="872"/>
      <c r="B411" s="872"/>
      <c r="C411" s="873" t="s">
        <v>397</v>
      </c>
      <c r="D411" s="874" t="s">
        <v>398</v>
      </c>
      <c r="E411" s="875">
        <v>4000</v>
      </c>
      <c r="F411" s="875">
        <f>G411-E411</f>
        <v>0</v>
      </c>
      <c r="G411" s="876">
        <v>4000</v>
      </c>
      <c r="H411" s="877">
        <v>699.54</v>
      </c>
      <c r="I411" s="879">
        <f t="shared" si="100"/>
        <v>0.17488499999999998</v>
      </c>
      <c r="J411" s="877">
        <v>0</v>
      </c>
    </row>
    <row r="412" spans="1:10" ht="22.5" x14ac:dyDescent="0.2">
      <c r="A412" s="872"/>
      <c r="B412" s="872"/>
      <c r="C412" s="873" t="s">
        <v>306</v>
      </c>
      <c r="D412" s="874" t="s">
        <v>307</v>
      </c>
      <c r="E412" s="875">
        <v>2775</v>
      </c>
      <c r="F412" s="875">
        <f>G412-E412</f>
        <v>-1775</v>
      </c>
      <c r="G412" s="876">
        <v>1000</v>
      </c>
      <c r="H412" s="877">
        <v>199.5</v>
      </c>
      <c r="I412" s="879">
        <f t="shared" si="100"/>
        <v>0.19950000000000001</v>
      </c>
      <c r="J412" s="877">
        <v>0</v>
      </c>
    </row>
    <row r="413" spans="1:10" ht="45" x14ac:dyDescent="0.2">
      <c r="A413" s="871"/>
      <c r="B413" s="956" t="s">
        <v>187</v>
      </c>
      <c r="C413" s="957"/>
      <c r="D413" s="958" t="s">
        <v>188</v>
      </c>
      <c r="E413" s="959">
        <f>E414+E415+E416+E417+E418+E419+E421+E422+E423+E424+E426+E427+E428+E420+E425</f>
        <v>7622914</v>
      </c>
      <c r="F413" s="959">
        <f>F414+F415+F416+F417+F418+F419+F421+F422+F423+F424+F426+F427+F428+F420+F425</f>
        <v>0</v>
      </c>
      <c r="G413" s="959">
        <f t="shared" ref="G413:H413" si="103">G414+G415+G416+G417+G418+G419+G421+G422+G423+G424+G426+G427+G428+G420+G425</f>
        <v>7622914</v>
      </c>
      <c r="H413" s="959">
        <f t="shared" si="103"/>
        <v>4090202.6999999997</v>
      </c>
      <c r="I413" s="964">
        <f t="shared" si="100"/>
        <v>0.53656681683671092</v>
      </c>
      <c r="J413" s="959">
        <f>J414+J415+J416+J417+J418+J419+J421+J422+J423+J424+J426+J427+J428+J420+J425</f>
        <v>5857.71</v>
      </c>
    </row>
    <row r="414" spans="1:10" ht="45" x14ac:dyDescent="0.2">
      <c r="A414" s="872"/>
      <c r="B414" s="872"/>
      <c r="C414" s="873" t="s">
        <v>157</v>
      </c>
      <c r="D414" s="874" t="s">
        <v>383</v>
      </c>
      <c r="E414" s="875">
        <v>50000</v>
      </c>
      <c r="F414" s="875">
        <f>G414-E414</f>
        <v>0</v>
      </c>
      <c r="G414" s="876">
        <v>50000</v>
      </c>
      <c r="H414" s="877">
        <v>21276.240000000002</v>
      </c>
      <c r="I414" s="879">
        <f t="shared" si="100"/>
        <v>0.42552480000000004</v>
      </c>
      <c r="J414" s="877">
        <v>0</v>
      </c>
    </row>
    <row r="415" spans="1:10" x14ac:dyDescent="0.2">
      <c r="A415" s="872"/>
      <c r="B415" s="872"/>
      <c r="C415" s="873" t="s">
        <v>386</v>
      </c>
      <c r="D415" s="874" t="s">
        <v>387</v>
      </c>
      <c r="E415" s="875">
        <v>7045524</v>
      </c>
      <c r="F415" s="875">
        <f t="shared" ref="F415" si="104">G415-E415</f>
        <v>0</v>
      </c>
      <c r="G415" s="876">
        <v>7045524</v>
      </c>
      <c r="H415" s="877">
        <v>3702021.25</v>
      </c>
      <c r="I415" s="879">
        <f t="shared" si="100"/>
        <v>0.52544299756838531</v>
      </c>
      <c r="J415" s="877">
        <v>0</v>
      </c>
    </row>
    <row r="416" spans="1:10" x14ac:dyDescent="0.2">
      <c r="A416" s="872"/>
      <c r="B416" s="872"/>
      <c r="C416" s="873" t="s">
        <v>221</v>
      </c>
      <c r="D416" s="874" t="s">
        <v>222</v>
      </c>
      <c r="E416" s="875">
        <v>165000</v>
      </c>
      <c r="F416" s="875">
        <f t="shared" ref="F416:F428" si="105">G416-E416</f>
        <v>0</v>
      </c>
      <c r="G416" s="876">
        <v>165000</v>
      </c>
      <c r="H416" s="877">
        <v>87203.92</v>
      </c>
      <c r="I416" s="879">
        <f t="shared" si="100"/>
        <v>0.52850860606060601</v>
      </c>
      <c r="J416" s="877">
        <v>3328.35</v>
      </c>
    </row>
    <row r="417" spans="1:10" x14ac:dyDescent="0.2">
      <c r="A417" s="872"/>
      <c r="B417" s="872"/>
      <c r="C417" s="873" t="s">
        <v>280</v>
      </c>
      <c r="D417" s="874" t="s">
        <v>281</v>
      </c>
      <c r="E417" s="875">
        <v>16100</v>
      </c>
      <c r="F417" s="875">
        <f t="shared" si="105"/>
        <v>0</v>
      </c>
      <c r="G417" s="876">
        <v>16100</v>
      </c>
      <c r="H417" s="877">
        <v>15936.96</v>
      </c>
      <c r="I417" s="879">
        <f t="shared" si="100"/>
        <v>0.9898732919254658</v>
      </c>
      <c r="J417" s="877">
        <v>0</v>
      </c>
    </row>
    <row r="418" spans="1:10" x14ac:dyDescent="0.2">
      <c r="A418" s="872"/>
      <c r="B418" s="872"/>
      <c r="C418" s="873" t="s">
        <v>223</v>
      </c>
      <c r="D418" s="874" t="s">
        <v>224</v>
      </c>
      <c r="E418" s="875">
        <v>279953</v>
      </c>
      <c r="F418" s="875">
        <f t="shared" si="105"/>
        <v>0</v>
      </c>
      <c r="G418" s="876">
        <v>279953</v>
      </c>
      <c r="H418" s="877">
        <v>226371.59</v>
      </c>
      <c r="I418" s="879">
        <f t="shared" si="100"/>
        <v>0.80860569452729569</v>
      </c>
      <c r="J418" s="877">
        <v>2080.9899999999998</v>
      </c>
    </row>
    <row r="419" spans="1:10" x14ac:dyDescent="0.2">
      <c r="A419" s="872"/>
      <c r="B419" s="872"/>
      <c r="C419" s="873" t="s">
        <v>225</v>
      </c>
      <c r="D419" s="874" t="s">
        <v>226</v>
      </c>
      <c r="E419" s="875">
        <v>4167</v>
      </c>
      <c r="F419" s="875">
        <f t="shared" si="105"/>
        <v>0</v>
      </c>
      <c r="G419" s="876">
        <v>4167</v>
      </c>
      <c r="H419" s="877">
        <v>2216.42</v>
      </c>
      <c r="I419" s="879">
        <f t="shared" si="100"/>
        <v>0.53189824814014885</v>
      </c>
      <c r="J419" s="877">
        <v>296.08</v>
      </c>
    </row>
    <row r="420" spans="1:10" x14ac:dyDescent="0.2">
      <c r="A420" s="1012"/>
      <c r="B420" s="1012"/>
      <c r="C420" s="873" t="s">
        <v>234</v>
      </c>
      <c r="D420" s="874" t="s">
        <v>235</v>
      </c>
      <c r="E420" s="875">
        <v>5000</v>
      </c>
      <c r="F420" s="875">
        <f t="shared" si="105"/>
        <v>0</v>
      </c>
      <c r="G420" s="876">
        <v>5000</v>
      </c>
      <c r="H420" s="877">
        <v>0</v>
      </c>
      <c r="I420" s="879">
        <v>0</v>
      </c>
      <c r="J420" s="877">
        <v>0</v>
      </c>
    </row>
    <row r="421" spans="1:10" x14ac:dyDescent="0.2">
      <c r="A421" s="872"/>
      <c r="B421" s="872"/>
      <c r="C421" s="873" t="s">
        <v>227</v>
      </c>
      <c r="D421" s="874" t="s">
        <v>228</v>
      </c>
      <c r="E421" s="875">
        <v>10000</v>
      </c>
      <c r="F421" s="875">
        <f t="shared" si="105"/>
        <v>0</v>
      </c>
      <c r="G421" s="876">
        <v>10000</v>
      </c>
      <c r="H421" s="877">
        <v>5873.46</v>
      </c>
      <c r="I421" s="879">
        <f t="shared" si="100"/>
        <v>0.58734600000000003</v>
      </c>
      <c r="J421" s="877">
        <v>0</v>
      </c>
    </row>
    <row r="422" spans="1:10" x14ac:dyDescent="0.2">
      <c r="A422" s="872"/>
      <c r="B422" s="872"/>
      <c r="C422" s="873" t="s">
        <v>237</v>
      </c>
      <c r="D422" s="874" t="s">
        <v>238</v>
      </c>
      <c r="E422" s="875">
        <v>3000</v>
      </c>
      <c r="F422" s="875">
        <f t="shared" si="105"/>
        <v>0</v>
      </c>
      <c r="G422" s="876">
        <v>3000</v>
      </c>
      <c r="H422" s="877">
        <v>2003.54</v>
      </c>
      <c r="I422" s="879">
        <f t="shared" si="100"/>
        <v>0.6678466666666667</v>
      </c>
      <c r="J422" s="877">
        <v>62.64</v>
      </c>
    </row>
    <row r="423" spans="1:10" x14ac:dyDescent="0.2">
      <c r="A423" s="872"/>
      <c r="B423" s="872"/>
      <c r="C423" s="873" t="s">
        <v>229</v>
      </c>
      <c r="D423" s="874" t="s">
        <v>230</v>
      </c>
      <c r="E423" s="875">
        <v>30000</v>
      </c>
      <c r="F423" s="875">
        <f t="shared" si="105"/>
        <v>0</v>
      </c>
      <c r="G423" s="876">
        <v>30000</v>
      </c>
      <c r="H423" s="877">
        <v>21199.599999999999</v>
      </c>
      <c r="I423" s="879">
        <f t="shared" si="100"/>
        <v>0.70665333333333324</v>
      </c>
      <c r="J423" s="877">
        <v>89.65</v>
      </c>
    </row>
    <row r="424" spans="1:10" x14ac:dyDescent="0.2">
      <c r="A424" s="872"/>
      <c r="B424" s="872"/>
      <c r="C424" s="873" t="s">
        <v>255</v>
      </c>
      <c r="D424" s="874" t="s">
        <v>256</v>
      </c>
      <c r="E424" s="875">
        <v>1000</v>
      </c>
      <c r="F424" s="875">
        <f t="shared" si="105"/>
        <v>0</v>
      </c>
      <c r="G424" s="876">
        <v>1000</v>
      </c>
      <c r="H424" s="877">
        <v>456.61</v>
      </c>
      <c r="I424" s="879">
        <f t="shared" si="100"/>
        <v>0.45661000000000002</v>
      </c>
      <c r="J424" s="877">
        <v>0</v>
      </c>
    </row>
    <row r="425" spans="1:10" x14ac:dyDescent="0.2">
      <c r="A425" s="1012"/>
      <c r="B425" s="1012"/>
      <c r="C425" s="873" t="s">
        <v>231</v>
      </c>
      <c r="D425" s="874" t="s">
        <v>232</v>
      </c>
      <c r="E425" s="875">
        <v>250</v>
      </c>
      <c r="F425" s="875">
        <f t="shared" si="105"/>
        <v>0</v>
      </c>
      <c r="G425" s="876">
        <v>250</v>
      </c>
      <c r="H425" s="877">
        <v>0</v>
      </c>
      <c r="I425" s="879">
        <f t="shared" si="100"/>
        <v>0</v>
      </c>
      <c r="J425" s="877">
        <v>0</v>
      </c>
    </row>
    <row r="426" spans="1:10" x14ac:dyDescent="0.2">
      <c r="A426" s="872"/>
      <c r="B426" s="872"/>
      <c r="C426" s="873" t="s">
        <v>304</v>
      </c>
      <c r="D426" s="874" t="s">
        <v>305</v>
      </c>
      <c r="E426" s="875">
        <v>4920</v>
      </c>
      <c r="F426" s="875">
        <f t="shared" si="105"/>
        <v>0</v>
      </c>
      <c r="G426" s="876">
        <v>4920</v>
      </c>
      <c r="H426" s="877">
        <v>3690</v>
      </c>
      <c r="I426" s="879">
        <f t="shared" si="100"/>
        <v>0.75</v>
      </c>
      <c r="J426" s="877">
        <v>0</v>
      </c>
    </row>
    <row r="427" spans="1:10" ht="45" x14ac:dyDescent="0.2">
      <c r="A427" s="872"/>
      <c r="B427" s="872"/>
      <c r="C427" s="873" t="s">
        <v>397</v>
      </c>
      <c r="D427" s="874" t="s">
        <v>398</v>
      </c>
      <c r="E427" s="875">
        <v>5000</v>
      </c>
      <c r="F427" s="875">
        <f t="shared" si="105"/>
        <v>0</v>
      </c>
      <c r="G427" s="876">
        <v>5000</v>
      </c>
      <c r="H427" s="877">
        <v>1304.6099999999999</v>
      </c>
      <c r="I427" s="879">
        <f t="shared" si="100"/>
        <v>0.26092199999999999</v>
      </c>
      <c r="J427" s="877">
        <v>0</v>
      </c>
    </row>
    <row r="428" spans="1:10" ht="22.5" x14ac:dyDescent="0.2">
      <c r="A428" s="872"/>
      <c r="B428" s="872"/>
      <c r="C428" s="873" t="s">
        <v>306</v>
      </c>
      <c r="D428" s="874" t="s">
        <v>307</v>
      </c>
      <c r="E428" s="875">
        <v>3000</v>
      </c>
      <c r="F428" s="875">
        <f t="shared" si="105"/>
        <v>0</v>
      </c>
      <c r="G428" s="876">
        <v>3000</v>
      </c>
      <c r="H428" s="877">
        <v>648.5</v>
      </c>
      <c r="I428" s="879">
        <f t="shared" si="100"/>
        <v>0.21616666666666667</v>
      </c>
      <c r="J428" s="877">
        <v>0</v>
      </c>
    </row>
    <row r="429" spans="1:10" ht="15" x14ac:dyDescent="0.2">
      <c r="A429" s="871"/>
      <c r="B429" s="956" t="s">
        <v>189</v>
      </c>
      <c r="C429" s="957"/>
      <c r="D429" s="958" t="s">
        <v>190</v>
      </c>
      <c r="E429" s="959">
        <f>E430+E431+E432</f>
        <v>0</v>
      </c>
      <c r="F429" s="959">
        <f>F430+F431+F432</f>
        <v>649.99999999999989</v>
      </c>
      <c r="G429" s="959">
        <f t="shared" ref="G429:J429" si="106">G430+G431+G432</f>
        <v>649.99999999999989</v>
      </c>
      <c r="H429" s="959">
        <f t="shared" si="106"/>
        <v>288.16999999999996</v>
      </c>
      <c r="I429" s="964">
        <f t="shared" si="100"/>
        <v>0.44333846153846157</v>
      </c>
      <c r="J429" s="959">
        <f t="shared" si="106"/>
        <v>0</v>
      </c>
    </row>
    <row r="430" spans="1:10" x14ac:dyDescent="0.2">
      <c r="A430" s="872"/>
      <c r="B430" s="872"/>
      <c r="C430" s="873" t="s">
        <v>221</v>
      </c>
      <c r="D430" s="874" t="s">
        <v>222</v>
      </c>
      <c r="E430" s="875">
        <v>0</v>
      </c>
      <c r="F430" s="875">
        <f>G430-E430</f>
        <v>543.16</v>
      </c>
      <c r="G430" s="876">
        <v>543.16</v>
      </c>
      <c r="H430" s="877">
        <v>240.8</v>
      </c>
      <c r="I430" s="879">
        <f t="shared" si="100"/>
        <v>0.44333161499374041</v>
      </c>
      <c r="J430" s="877">
        <v>0</v>
      </c>
    </row>
    <row r="431" spans="1:10" x14ac:dyDescent="0.2">
      <c r="A431" s="872"/>
      <c r="B431" s="872"/>
      <c r="C431" s="873" t="s">
        <v>223</v>
      </c>
      <c r="D431" s="874" t="s">
        <v>224</v>
      </c>
      <c r="E431" s="875">
        <v>0</v>
      </c>
      <c r="F431" s="875">
        <f>G431-E431</f>
        <v>93.53</v>
      </c>
      <c r="G431" s="876">
        <v>93.53</v>
      </c>
      <c r="H431" s="877">
        <v>41.47</v>
      </c>
      <c r="I431" s="879">
        <f t="shared" si="100"/>
        <v>0.44338714850849992</v>
      </c>
      <c r="J431" s="877">
        <v>0</v>
      </c>
    </row>
    <row r="432" spans="1:10" x14ac:dyDescent="0.2">
      <c r="A432" s="872"/>
      <c r="B432" s="872"/>
      <c r="C432" s="873" t="s">
        <v>225</v>
      </c>
      <c r="D432" s="874" t="s">
        <v>226</v>
      </c>
      <c r="E432" s="875">
        <v>0</v>
      </c>
      <c r="F432" s="875">
        <f>G432-E432</f>
        <v>13.31</v>
      </c>
      <c r="G432" s="876">
        <v>13.31</v>
      </c>
      <c r="H432" s="877">
        <v>5.9</v>
      </c>
      <c r="I432" s="879">
        <f t="shared" si="100"/>
        <v>0.44327573253193087</v>
      </c>
      <c r="J432" s="877">
        <v>0</v>
      </c>
    </row>
    <row r="433" spans="1:10" ht="15" x14ac:dyDescent="0.2">
      <c r="A433" s="871"/>
      <c r="B433" s="956" t="s">
        <v>191</v>
      </c>
      <c r="C433" s="957"/>
      <c r="D433" s="958" t="s">
        <v>192</v>
      </c>
      <c r="E433" s="959">
        <f>SUM(E434:E443)</f>
        <v>155970</v>
      </c>
      <c r="F433" s="959">
        <f>SUM(F434:F443)</f>
        <v>703080</v>
      </c>
      <c r="G433" s="959">
        <f>SUM(G434:G443)</f>
        <v>859050</v>
      </c>
      <c r="H433" s="959">
        <f>SUM(H434:H443)</f>
        <v>93450.45</v>
      </c>
      <c r="I433" s="964">
        <f t="shared" si="100"/>
        <v>0.10878348175309935</v>
      </c>
      <c r="J433" s="959">
        <f>SUM(J434:J443)</f>
        <v>5312.170000000001</v>
      </c>
    </row>
    <row r="434" spans="1:10" x14ac:dyDescent="0.2">
      <c r="A434" s="872"/>
      <c r="B434" s="872"/>
      <c r="C434" s="873" t="s">
        <v>291</v>
      </c>
      <c r="D434" s="874" t="s">
        <v>292</v>
      </c>
      <c r="E434" s="875">
        <v>1800</v>
      </c>
      <c r="F434" s="875">
        <f t="shared" ref="F434:F443" si="107">G434-E434</f>
        <v>0</v>
      </c>
      <c r="G434" s="876">
        <v>1800</v>
      </c>
      <c r="H434" s="877">
        <v>0</v>
      </c>
      <c r="I434" s="879">
        <f t="shared" si="100"/>
        <v>0</v>
      </c>
      <c r="J434" s="877">
        <v>0</v>
      </c>
    </row>
    <row r="435" spans="1:10" x14ac:dyDescent="0.2">
      <c r="A435" s="1012"/>
      <c r="B435" s="1012"/>
      <c r="C435" s="873" t="s">
        <v>386</v>
      </c>
      <c r="D435" s="874" t="s">
        <v>387</v>
      </c>
      <c r="E435" s="875">
        <v>0</v>
      </c>
      <c r="F435" s="875">
        <f t="shared" si="107"/>
        <v>678080</v>
      </c>
      <c r="G435" s="876">
        <v>678080</v>
      </c>
      <c r="H435" s="877">
        <v>0</v>
      </c>
      <c r="I435" s="879">
        <f t="shared" si="100"/>
        <v>0</v>
      </c>
      <c r="J435" s="877">
        <v>0</v>
      </c>
    </row>
    <row r="436" spans="1:10" x14ac:dyDescent="0.2">
      <c r="A436" s="872"/>
      <c r="B436" s="872"/>
      <c r="C436" s="873" t="s">
        <v>221</v>
      </c>
      <c r="D436" s="874" t="s">
        <v>222</v>
      </c>
      <c r="E436" s="875">
        <v>103000</v>
      </c>
      <c r="F436" s="875">
        <f t="shared" si="107"/>
        <v>18900</v>
      </c>
      <c r="G436" s="876">
        <v>121900</v>
      </c>
      <c r="H436" s="877">
        <v>65655.070000000007</v>
      </c>
      <c r="I436" s="879">
        <f t="shared" si="100"/>
        <v>0.53859778506972933</v>
      </c>
      <c r="J436" s="877">
        <v>2933.5</v>
      </c>
    </row>
    <row r="437" spans="1:10" x14ac:dyDescent="0.2">
      <c r="A437" s="872"/>
      <c r="B437" s="872"/>
      <c r="C437" s="873" t="s">
        <v>280</v>
      </c>
      <c r="D437" s="874" t="s">
        <v>281</v>
      </c>
      <c r="E437" s="875">
        <v>8670</v>
      </c>
      <c r="F437" s="875">
        <f t="shared" si="107"/>
        <v>0</v>
      </c>
      <c r="G437" s="876">
        <v>8670</v>
      </c>
      <c r="H437" s="877">
        <v>8670</v>
      </c>
      <c r="I437" s="879">
        <f t="shared" si="100"/>
        <v>1</v>
      </c>
      <c r="J437" s="877">
        <v>0</v>
      </c>
    </row>
    <row r="438" spans="1:10" x14ac:dyDescent="0.2">
      <c r="A438" s="872"/>
      <c r="B438" s="872"/>
      <c r="C438" s="873" t="s">
        <v>223</v>
      </c>
      <c r="D438" s="874" t="s">
        <v>224</v>
      </c>
      <c r="E438" s="875">
        <v>24200</v>
      </c>
      <c r="F438" s="875">
        <f t="shared" si="107"/>
        <v>3255</v>
      </c>
      <c r="G438" s="876">
        <v>27455</v>
      </c>
      <c r="H438" s="877">
        <v>11237.09</v>
      </c>
      <c r="I438" s="879">
        <f t="shared" si="100"/>
        <v>0.40929120378801676</v>
      </c>
      <c r="J438" s="877">
        <v>1845.39</v>
      </c>
    </row>
    <row r="439" spans="1:10" x14ac:dyDescent="0.2">
      <c r="A439" s="872"/>
      <c r="B439" s="872"/>
      <c r="C439" s="873" t="s">
        <v>225</v>
      </c>
      <c r="D439" s="874" t="s">
        <v>226</v>
      </c>
      <c r="E439" s="875">
        <v>3400</v>
      </c>
      <c r="F439" s="875">
        <f t="shared" si="107"/>
        <v>400</v>
      </c>
      <c r="G439" s="876">
        <v>3800</v>
      </c>
      <c r="H439" s="877">
        <v>1455.9</v>
      </c>
      <c r="I439" s="879">
        <f t="shared" si="100"/>
        <v>0.38313157894736843</v>
      </c>
      <c r="J439" s="877">
        <v>176.85</v>
      </c>
    </row>
    <row r="440" spans="1:10" x14ac:dyDescent="0.2">
      <c r="A440" s="872"/>
      <c r="B440" s="872"/>
      <c r="C440" s="873" t="s">
        <v>227</v>
      </c>
      <c r="D440" s="874" t="s">
        <v>228</v>
      </c>
      <c r="E440" s="875">
        <v>2000</v>
      </c>
      <c r="F440" s="875">
        <f t="shared" si="107"/>
        <v>700</v>
      </c>
      <c r="G440" s="876">
        <v>2700</v>
      </c>
      <c r="H440" s="877">
        <v>400</v>
      </c>
      <c r="I440" s="879">
        <f t="shared" si="100"/>
        <v>0.14814814814814814</v>
      </c>
      <c r="J440" s="877">
        <v>0</v>
      </c>
    </row>
    <row r="441" spans="1:10" x14ac:dyDescent="0.2">
      <c r="A441" s="872"/>
      <c r="B441" s="872"/>
      <c r="C441" s="873" t="s">
        <v>229</v>
      </c>
      <c r="D441" s="874" t="s">
        <v>230</v>
      </c>
      <c r="E441" s="875">
        <v>0</v>
      </c>
      <c r="F441" s="875">
        <f t="shared" si="107"/>
        <v>1745</v>
      </c>
      <c r="G441" s="876">
        <v>1745</v>
      </c>
      <c r="H441" s="877">
        <v>0</v>
      </c>
      <c r="I441" s="879">
        <f t="shared" si="100"/>
        <v>0</v>
      </c>
      <c r="J441" s="877">
        <v>0</v>
      </c>
    </row>
    <row r="442" spans="1:10" x14ac:dyDescent="0.2">
      <c r="A442" s="872"/>
      <c r="B442" s="872"/>
      <c r="C442" s="873" t="s">
        <v>301</v>
      </c>
      <c r="D442" s="874" t="s">
        <v>302</v>
      </c>
      <c r="E442" s="875">
        <v>8000</v>
      </c>
      <c r="F442" s="875">
        <f t="shared" si="107"/>
        <v>0</v>
      </c>
      <c r="G442" s="876">
        <v>8000</v>
      </c>
      <c r="H442" s="877">
        <v>2357.39</v>
      </c>
      <c r="I442" s="879">
        <f t="shared" si="100"/>
        <v>0.29467374999999996</v>
      </c>
      <c r="J442" s="877">
        <v>356.43</v>
      </c>
    </row>
    <row r="443" spans="1:10" x14ac:dyDescent="0.2">
      <c r="A443" s="872"/>
      <c r="B443" s="872"/>
      <c r="C443" s="873" t="s">
        <v>304</v>
      </c>
      <c r="D443" s="874" t="s">
        <v>305</v>
      </c>
      <c r="E443" s="875">
        <v>4900</v>
      </c>
      <c r="F443" s="875">
        <f t="shared" si="107"/>
        <v>0</v>
      </c>
      <c r="G443" s="876">
        <v>4900</v>
      </c>
      <c r="H443" s="877">
        <v>3675</v>
      </c>
      <c r="I443" s="879">
        <f t="shared" si="100"/>
        <v>0.75</v>
      </c>
      <c r="J443" s="877">
        <v>0</v>
      </c>
    </row>
    <row r="444" spans="1:10" ht="15" x14ac:dyDescent="0.2">
      <c r="A444" s="871"/>
      <c r="B444" s="956" t="s">
        <v>399</v>
      </c>
      <c r="C444" s="957"/>
      <c r="D444" s="958" t="s">
        <v>400</v>
      </c>
      <c r="E444" s="959">
        <f>E445</f>
        <v>171830</v>
      </c>
      <c r="F444" s="959">
        <f t="shared" ref="F444:J444" si="108">F445</f>
        <v>0</v>
      </c>
      <c r="G444" s="959">
        <f t="shared" si="108"/>
        <v>171830</v>
      </c>
      <c r="H444" s="959">
        <f t="shared" si="108"/>
        <v>87356.3</v>
      </c>
      <c r="I444" s="964">
        <f t="shared" si="100"/>
        <v>0.50838794157015654</v>
      </c>
      <c r="J444" s="959">
        <f t="shared" si="108"/>
        <v>3739.86</v>
      </c>
    </row>
    <row r="445" spans="1:10" ht="22.5" x14ac:dyDescent="0.2">
      <c r="A445" s="872"/>
      <c r="B445" s="872"/>
      <c r="C445" s="873" t="s">
        <v>341</v>
      </c>
      <c r="D445" s="874" t="s">
        <v>342</v>
      </c>
      <c r="E445" s="875">
        <v>171830</v>
      </c>
      <c r="F445" s="875">
        <f>G445-E445</f>
        <v>0</v>
      </c>
      <c r="G445" s="876">
        <v>171830</v>
      </c>
      <c r="H445" s="877">
        <v>87356.3</v>
      </c>
      <c r="I445" s="879">
        <f t="shared" si="100"/>
        <v>0.50838794157015654</v>
      </c>
      <c r="J445" s="877">
        <v>3739.86</v>
      </c>
    </row>
    <row r="446" spans="1:10" ht="15" x14ac:dyDescent="0.2">
      <c r="A446" s="871"/>
      <c r="B446" s="956" t="s">
        <v>401</v>
      </c>
      <c r="C446" s="957"/>
      <c r="D446" s="958" t="s">
        <v>402</v>
      </c>
      <c r="E446" s="959">
        <f>E447</f>
        <v>178300</v>
      </c>
      <c r="F446" s="959">
        <f t="shared" ref="F446:J446" si="109">F447</f>
        <v>0</v>
      </c>
      <c r="G446" s="959">
        <f t="shared" si="109"/>
        <v>178300</v>
      </c>
      <c r="H446" s="959">
        <f t="shared" si="109"/>
        <v>94680.21</v>
      </c>
      <c r="I446" s="964">
        <f t="shared" si="100"/>
        <v>0.53101632080762762</v>
      </c>
      <c r="J446" s="959">
        <f t="shared" si="109"/>
        <v>0</v>
      </c>
    </row>
    <row r="447" spans="1:10" ht="22.5" x14ac:dyDescent="0.2">
      <c r="A447" s="1012"/>
      <c r="B447" s="1012"/>
      <c r="C447" s="974" t="s">
        <v>341</v>
      </c>
      <c r="D447" s="975" t="s">
        <v>342</v>
      </c>
      <c r="E447" s="976">
        <v>178300</v>
      </c>
      <c r="F447" s="976">
        <f>G447-E447</f>
        <v>0</v>
      </c>
      <c r="G447" s="977">
        <v>178300</v>
      </c>
      <c r="H447" s="978">
        <v>94680.21</v>
      </c>
      <c r="I447" s="979">
        <f t="shared" si="100"/>
        <v>0.53101632080762762</v>
      </c>
      <c r="J447" s="978">
        <v>0</v>
      </c>
    </row>
    <row r="448" spans="1:10" ht="22.5" x14ac:dyDescent="0.2">
      <c r="A448" s="1031"/>
      <c r="B448" s="987" t="s">
        <v>690</v>
      </c>
      <c r="C448" s="987"/>
      <c r="D448" s="988" t="s">
        <v>691</v>
      </c>
      <c r="E448" s="989">
        <f>E450+E449</f>
        <v>60927</v>
      </c>
      <c r="F448" s="989">
        <f t="shared" ref="F448:H448" si="110">F450+F449</f>
        <v>500</v>
      </c>
      <c r="G448" s="989">
        <f t="shared" si="110"/>
        <v>61427</v>
      </c>
      <c r="H448" s="989">
        <f t="shared" si="110"/>
        <v>43605.090000000004</v>
      </c>
      <c r="I448" s="1640">
        <f>I450</f>
        <v>0.70867891082771184</v>
      </c>
      <c r="J448" s="990">
        <f>J450+J449</f>
        <v>0</v>
      </c>
    </row>
    <row r="449" spans="1:10" ht="45" x14ac:dyDescent="0.2">
      <c r="A449" s="1031"/>
      <c r="B449" s="1009"/>
      <c r="C449" s="1009" t="s">
        <v>157</v>
      </c>
      <c r="D449" s="874" t="s">
        <v>383</v>
      </c>
      <c r="E449" s="1011">
        <v>0</v>
      </c>
      <c r="F449" s="1011">
        <f>G449-E449</f>
        <v>500</v>
      </c>
      <c r="G449" s="1011">
        <v>500</v>
      </c>
      <c r="H449" s="1011">
        <v>427.41</v>
      </c>
      <c r="I449" s="1641">
        <f>I451</f>
        <v>0.46048940453082027</v>
      </c>
      <c r="J449" s="1039">
        <v>0</v>
      </c>
    </row>
    <row r="450" spans="1:10" x14ac:dyDescent="0.2">
      <c r="A450" s="1031"/>
      <c r="B450" s="1009"/>
      <c r="C450" s="1009" t="s">
        <v>384</v>
      </c>
      <c r="D450" s="1010" t="s">
        <v>385</v>
      </c>
      <c r="E450" s="1011">
        <v>60927</v>
      </c>
      <c r="F450" s="1011">
        <f>G450-E450</f>
        <v>0</v>
      </c>
      <c r="G450" s="1011">
        <v>60927</v>
      </c>
      <c r="H450" s="1039">
        <v>43177.68</v>
      </c>
      <c r="I450" s="880">
        <f>H450/G450</f>
        <v>0.70867891082771184</v>
      </c>
      <c r="J450" s="1039">
        <v>0</v>
      </c>
    </row>
    <row r="451" spans="1:10" x14ac:dyDescent="0.2">
      <c r="A451" s="1041" t="s">
        <v>193</v>
      </c>
      <c r="B451" s="1041"/>
      <c r="C451" s="1041"/>
      <c r="D451" s="1042" t="s">
        <v>194</v>
      </c>
      <c r="E451" s="1043">
        <f>E452+E459+E470+E472+E477+E480+E487+E497+E492</f>
        <v>7584374.2199999997</v>
      </c>
      <c r="F451" s="1043">
        <f t="shared" ref="F451:H451" si="111">F452+F459+F470+F472+F477+F480+F487+F497+F492</f>
        <v>204120.9</v>
      </c>
      <c r="G451" s="1043">
        <f t="shared" si="111"/>
        <v>7788495.1200000001</v>
      </c>
      <c r="H451" s="1043">
        <f t="shared" si="111"/>
        <v>3586519.4799999995</v>
      </c>
      <c r="I451" s="963">
        <f t="shared" si="100"/>
        <v>0.46048940453082027</v>
      </c>
      <c r="J451" s="1043">
        <f>J452+J459+J470+J472+J477+J480+J487+J497+J492</f>
        <v>346948.46000000008</v>
      </c>
    </row>
    <row r="452" spans="1:10" ht="15" x14ac:dyDescent="0.2">
      <c r="A452" s="1033"/>
      <c r="B452" s="987" t="s">
        <v>403</v>
      </c>
      <c r="C452" s="1047"/>
      <c r="D452" s="1044" t="s">
        <v>404</v>
      </c>
      <c r="E452" s="1045">
        <f>E453+E454+E455+E457+E458+E456</f>
        <v>400000</v>
      </c>
      <c r="F452" s="1045">
        <f>F453+F454+F455+F457+F458+F456</f>
        <v>83852.899999999994</v>
      </c>
      <c r="G452" s="1045">
        <f>G453+G454+G455+G457+G458+G456</f>
        <v>483852.9</v>
      </c>
      <c r="H452" s="1045">
        <f t="shared" ref="H452" si="112">H453+H454+H455+H457+H458+H456</f>
        <v>57552.9</v>
      </c>
      <c r="I452" s="1040">
        <f t="shared" si="100"/>
        <v>0.11894710148476943</v>
      </c>
      <c r="J452" s="1045">
        <f>SUM(J453:J458)</f>
        <v>186</v>
      </c>
    </row>
    <row r="453" spans="1:10" ht="15" x14ac:dyDescent="0.2">
      <c r="A453" s="1033"/>
      <c r="B453" s="1046"/>
      <c r="C453" s="1023" t="s">
        <v>234</v>
      </c>
      <c r="D453" s="1010" t="s">
        <v>235</v>
      </c>
      <c r="E453" s="1011">
        <v>0</v>
      </c>
      <c r="F453" s="1011">
        <f t="shared" ref="F453:F458" si="113">G453-E453</f>
        <v>1368.9</v>
      </c>
      <c r="G453" s="1011">
        <v>1368.9</v>
      </c>
      <c r="H453" s="1011">
        <v>1182.9000000000001</v>
      </c>
      <c r="I453" s="880">
        <f>H453/G453</f>
        <v>0.86412447950909488</v>
      </c>
      <c r="J453" s="1011">
        <v>186</v>
      </c>
    </row>
    <row r="454" spans="1:10" x14ac:dyDescent="0.2">
      <c r="A454" s="872"/>
      <c r="B454" s="1012"/>
      <c r="C454" s="1018" t="s">
        <v>227</v>
      </c>
      <c r="D454" s="1019" t="s">
        <v>228</v>
      </c>
      <c r="E454" s="1020">
        <v>10000</v>
      </c>
      <c r="F454" s="1020">
        <f t="shared" si="113"/>
        <v>0</v>
      </c>
      <c r="G454" s="1021">
        <v>10000</v>
      </c>
      <c r="H454" s="1022">
        <v>0</v>
      </c>
      <c r="I454" s="986">
        <f t="shared" si="100"/>
        <v>0</v>
      </c>
      <c r="J454" s="1022">
        <v>0</v>
      </c>
    </row>
    <row r="455" spans="1:10" x14ac:dyDescent="0.2">
      <c r="A455" s="872"/>
      <c r="B455" s="872"/>
      <c r="C455" s="873" t="s">
        <v>229</v>
      </c>
      <c r="D455" s="874" t="s">
        <v>230</v>
      </c>
      <c r="E455" s="875">
        <v>200000</v>
      </c>
      <c r="F455" s="875">
        <f t="shared" si="113"/>
        <v>82484</v>
      </c>
      <c r="G455" s="876">
        <v>282484</v>
      </c>
      <c r="H455" s="877">
        <v>29484</v>
      </c>
      <c r="I455" s="879">
        <f t="shared" si="100"/>
        <v>0.10437405304371221</v>
      </c>
      <c r="J455" s="877">
        <v>0</v>
      </c>
    </row>
    <row r="456" spans="1:10" x14ac:dyDescent="0.2">
      <c r="A456" s="1012"/>
      <c r="B456" s="1012"/>
      <c r="C456" s="873" t="s">
        <v>231</v>
      </c>
      <c r="D456" s="874" t="s">
        <v>232</v>
      </c>
      <c r="E456" s="875">
        <v>50000</v>
      </c>
      <c r="F456" s="875">
        <f t="shared" si="113"/>
        <v>0</v>
      </c>
      <c r="G456" s="876">
        <v>50000</v>
      </c>
      <c r="H456" s="877">
        <v>20886</v>
      </c>
      <c r="I456" s="879">
        <f>H456/G456</f>
        <v>0.41771999999999998</v>
      </c>
      <c r="J456" s="877">
        <v>0</v>
      </c>
    </row>
    <row r="457" spans="1:10" x14ac:dyDescent="0.2">
      <c r="A457" s="872"/>
      <c r="B457" s="872"/>
      <c r="C457" s="873" t="s">
        <v>250</v>
      </c>
      <c r="D457" s="874" t="s">
        <v>251</v>
      </c>
      <c r="E457" s="875">
        <v>80000</v>
      </c>
      <c r="F457" s="875">
        <f t="shared" si="113"/>
        <v>0</v>
      </c>
      <c r="G457" s="876">
        <v>80000</v>
      </c>
      <c r="H457" s="877">
        <v>0</v>
      </c>
      <c r="I457" s="879">
        <f t="shared" si="100"/>
        <v>0</v>
      </c>
      <c r="J457" s="877">
        <v>0</v>
      </c>
    </row>
    <row r="458" spans="1:10" ht="45" x14ac:dyDescent="0.2">
      <c r="A458" s="872"/>
      <c r="B458" s="872"/>
      <c r="C458" s="873" t="s">
        <v>405</v>
      </c>
      <c r="D458" s="874" t="s">
        <v>406</v>
      </c>
      <c r="E458" s="875">
        <v>60000</v>
      </c>
      <c r="F458" s="875">
        <f t="shared" si="113"/>
        <v>0</v>
      </c>
      <c r="G458" s="876">
        <v>60000</v>
      </c>
      <c r="H458" s="877">
        <v>6000</v>
      </c>
      <c r="I458" s="879">
        <f t="shared" si="100"/>
        <v>0.1</v>
      </c>
      <c r="J458" s="877">
        <v>0</v>
      </c>
    </row>
    <row r="459" spans="1:10" ht="15" x14ac:dyDescent="0.2">
      <c r="A459" s="871"/>
      <c r="B459" s="956" t="s">
        <v>195</v>
      </c>
      <c r="C459" s="957"/>
      <c r="D459" s="958" t="s">
        <v>196</v>
      </c>
      <c r="E459" s="959">
        <f>SUM(E460:E469)</f>
        <v>4545314.3099999996</v>
      </c>
      <c r="F459" s="959">
        <f>SUM(F460:F469)</f>
        <v>0</v>
      </c>
      <c r="G459" s="959">
        <f>SUM(G460:G469)</f>
        <v>4545314.3099999996</v>
      </c>
      <c r="H459" s="959">
        <f>SUM(H460:H469)</f>
        <v>2438363.73</v>
      </c>
      <c r="I459" s="964">
        <f>H459/G459</f>
        <v>0.536456571250845</v>
      </c>
      <c r="J459" s="959">
        <f>SUM(J460:J469)</f>
        <v>286298.28000000003</v>
      </c>
    </row>
    <row r="460" spans="1:10" x14ac:dyDescent="0.2">
      <c r="A460" s="872"/>
      <c r="B460" s="872"/>
      <c r="C460" s="873" t="s">
        <v>221</v>
      </c>
      <c r="D460" s="874" t="s">
        <v>222</v>
      </c>
      <c r="E460" s="875">
        <v>153277.32999999999</v>
      </c>
      <c r="F460" s="875">
        <f t="shared" ref="F460:F469" si="114">G460-E460</f>
        <v>0</v>
      </c>
      <c r="G460" s="876">
        <v>153277.32999999999</v>
      </c>
      <c r="H460" s="877">
        <v>75419.179999999993</v>
      </c>
      <c r="I460" s="879">
        <f t="shared" si="100"/>
        <v>0.49204393108883093</v>
      </c>
      <c r="J460" s="877">
        <v>0</v>
      </c>
    </row>
    <row r="461" spans="1:10" x14ac:dyDescent="0.2">
      <c r="A461" s="872"/>
      <c r="B461" s="872"/>
      <c r="C461" s="873" t="s">
        <v>280</v>
      </c>
      <c r="D461" s="874" t="s">
        <v>281</v>
      </c>
      <c r="E461" s="875">
        <v>11195.52</v>
      </c>
      <c r="F461" s="875">
        <f t="shared" si="114"/>
        <v>0</v>
      </c>
      <c r="G461" s="876">
        <v>11195.52</v>
      </c>
      <c r="H461" s="877">
        <v>10722.04</v>
      </c>
      <c r="I461" s="879">
        <f t="shared" si="100"/>
        <v>0.95770808323329337</v>
      </c>
      <c r="J461" s="877">
        <v>0</v>
      </c>
    </row>
    <row r="462" spans="1:10" x14ac:dyDescent="0.2">
      <c r="A462" s="872"/>
      <c r="B462" s="872"/>
      <c r="C462" s="873" t="s">
        <v>223</v>
      </c>
      <c r="D462" s="874" t="s">
        <v>224</v>
      </c>
      <c r="E462" s="875">
        <v>28272.880000000001</v>
      </c>
      <c r="F462" s="875">
        <f t="shared" si="114"/>
        <v>0</v>
      </c>
      <c r="G462" s="876">
        <v>28272.880000000001</v>
      </c>
      <c r="H462" s="877">
        <v>14697.8</v>
      </c>
      <c r="I462" s="879">
        <f t="shared" si="100"/>
        <v>0.51985506959319316</v>
      </c>
      <c r="J462" s="877">
        <v>0</v>
      </c>
    </row>
    <row r="463" spans="1:10" x14ac:dyDescent="0.2">
      <c r="A463" s="872"/>
      <c r="B463" s="872"/>
      <c r="C463" s="873" t="s">
        <v>225</v>
      </c>
      <c r="D463" s="874" t="s">
        <v>226</v>
      </c>
      <c r="E463" s="875">
        <v>4029.58</v>
      </c>
      <c r="F463" s="875">
        <f t="shared" si="114"/>
        <v>0</v>
      </c>
      <c r="G463" s="876">
        <v>4029.58</v>
      </c>
      <c r="H463" s="877">
        <v>2001.82</v>
      </c>
      <c r="I463" s="879">
        <f t="shared" si="100"/>
        <v>0.49678130226971545</v>
      </c>
      <c r="J463" s="877">
        <v>0</v>
      </c>
    </row>
    <row r="464" spans="1:10" x14ac:dyDescent="0.2">
      <c r="A464" s="872"/>
      <c r="B464" s="872"/>
      <c r="C464" s="873" t="s">
        <v>227</v>
      </c>
      <c r="D464" s="874" t="s">
        <v>228</v>
      </c>
      <c r="E464" s="875">
        <v>12000</v>
      </c>
      <c r="F464" s="875">
        <f t="shared" si="114"/>
        <v>0</v>
      </c>
      <c r="G464" s="876">
        <v>12000</v>
      </c>
      <c r="H464" s="877">
        <v>4308.22</v>
      </c>
      <c r="I464" s="879">
        <f t="shared" si="100"/>
        <v>0.35901833333333333</v>
      </c>
      <c r="J464" s="877">
        <v>0</v>
      </c>
    </row>
    <row r="465" spans="1:10" x14ac:dyDescent="0.2">
      <c r="A465" s="872"/>
      <c r="B465" s="872"/>
      <c r="C465" s="873" t="s">
        <v>229</v>
      </c>
      <c r="D465" s="874" t="s">
        <v>230</v>
      </c>
      <c r="E465" s="875">
        <v>4328500</v>
      </c>
      <c r="F465" s="875">
        <f t="shared" si="114"/>
        <v>0</v>
      </c>
      <c r="G465" s="876">
        <v>4328500</v>
      </c>
      <c r="H465" s="877">
        <v>2325529.67</v>
      </c>
      <c r="I465" s="879">
        <f t="shared" ref="I465:I522" si="115">H465/G465</f>
        <v>0.53725994455354043</v>
      </c>
      <c r="J465" s="877">
        <v>286298.28000000003</v>
      </c>
    </row>
    <row r="466" spans="1:10" x14ac:dyDescent="0.2">
      <c r="A466" s="1012"/>
      <c r="B466" s="1012"/>
      <c r="C466" s="873" t="s">
        <v>301</v>
      </c>
      <c r="D466" s="874" t="s">
        <v>302</v>
      </c>
      <c r="E466" s="875">
        <v>500</v>
      </c>
      <c r="F466" s="875">
        <f t="shared" si="114"/>
        <v>0</v>
      </c>
      <c r="G466" s="876">
        <v>500</v>
      </c>
      <c r="H466" s="877">
        <v>0</v>
      </c>
      <c r="I466" s="879">
        <v>0</v>
      </c>
      <c r="J466" s="877">
        <v>0</v>
      </c>
    </row>
    <row r="467" spans="1:10" x14ac:dyDescent="0.2">
      <c r="A467" s="872"/>
      <c r="B467" s="872"/>
      <c r="C467" s="873" t="s">
        <v>231</v>
      </c>
      <c r="D467" s="874" t="s">
        <v>232</v>
      </c>
      <c r="E467" s="875">
        <v>500</v>
      </c>
      <c r="F467" s="875">
        <f t="shared" si="114"/>
        <v>0</v>
      </c>
      <c r="G467" s="876">
        <v>500</v>
      </c>
      <c r="H467" s="877">
        <v>0</v>
      </c>
      <c r="I467" s="879">
        <f t="shared" si="115"/>
        <v>0</v>
      </c>
      <c r="J467" s="877">
        <v>0</v>
      </c>
    </row>
    <row r="468" spans="1:10" x14ac:dyDescent="0.2">
      <c r="A468" s="872"/>
      <c r="B468" s="872"/>
      <c r="C468" s="873" t="s">
        <v>304</v>
      </c>
      <c r="D468" s="874" t="s">
        <v>305</v>
      </c>
      <c r="E468" s="875">
        <v>5039</v>
      </c>
      <c r="F468" s="875">
        <f t="shared" si="114"/>
        <v>0</v>
      </c>
      <c r="G468" s="876">
        <v>5039</v>
      </c>
      <c r="H468" s="877">
        <v>3779</v>
      </c>
      <c r="I468" s="879">
        <f t="shared" si="115"/>
        <v>0.74995038698154393</v>
      </c>
      <c r="J468" s="877">
        <v>0</v>
      </c>
    </row>
    <row r="469" spans="1:10" ht="22.5" x14ac:dyDescent="0.2">
      <c r="A469" s="872"/>
      <c r="B469" s="872"/>
      <c r="C469" s="873" t="s">
        <v>306</v>
      </c>
      <c r="D469" s="874" t="s">
        <v>307</v>
      </c>
      <c r="E469" s="875">
        <v>2000</v>
      </c>
      <c r="F469" s="875">
        <f t="shared" si="114"/>
        <v>0</v>
      </c>
      <c r="G469" s="876">
        <v>2000</v>
      </c>
      <c r="H469" s="877">
        <v>1906</v>
      </c>
      <c r="I469" s="879">
        <f t="shared" si="115"/>
        <v>0.95299999999999996</v>
      </c>
      <c r="J469" s="877">
        <v>0</v>
      </c>
    </row>
    <row r="470" spans="1:10" ht="15" x14ac:dyDescent="0.2">
      <c r="A470" s="871"/>
      <c r="B470" s="956" t="s">
        <v>407</v>
      </c>
      <c r="C470" s="957"/>
      <c r="D470" s="958" t="s">
        <v>408</v>
      </c>
      <c r="E470" s="959">
        <f>E471</f>
        <v>340000</v>
      </c>
      <c r="F470" s="959">
        <f>F471</f>
        <v>70000</v>
      </c>
      <c r="G470" s="959">
        <f t="shared" ref="G470:J470" si="116">G471</f>
        <v>410000</v>
      </c>
      <c r="H470" s="970">
        <f t="shared" si="116"/>
        <v>169849.84</v>
      </c>
      <c r="I470" s="964">
        <f t="shared" si="115"/>
        <v>0.41426790243902439</v>
      </c>
      <c r="J470" s="959">
        <f t="shared" si="116"/>
        <v>12448.71</v>
      </c>
    </row>
    <row r="471" spans="1:10" x14ac:dyDescent="0.2">
      <c r="A471" s="872"/>
      <c r="B471" s="872"/>
      <c r="C471" s="873" t="s">
        <v>229</v>
      </c>
      <c r="D471" s="874" t="s">
        <v>230</v>
      </c>
      <c r="E471" s="875">
        <v>340000</v>
      </c>
      <c r="F471" s="875">
        <f>G471-E471</f>
        <v>70000</v>
      </c>
      <c r="G471" s="876">
        <v>410000</v>
      </c>
      <c r="H471" s="877">
        <v>169849.84</v>
      </c>
      <c r="I471" s="879">
        <f t="shared" si="115"/>
        <v>0.41426790243902439</v>
      </c>
      <c r="J471" s="877">
        <v>12448.71</v>
      </c>
    </row>
    <row r="472" spans="1:10" ht="15" x14ac:dyDescent="0.2">
      <c r="A472" s="871"/>
      <c r="B472" s="956" t="s">
        <v>409</v>
      </c>
      <c r="C472" s="957"/>
      <c r="D472" s="958" t="s">
        <v>410</v>
      </c>
      <c r="E472" s="959">
        <f>E473+E474+E475+E476</f>
        <v>317564.41000000003</v>
      </c>
      <c r="F472" s="959">
        <f>F473+F474+F475+F476</f>
        <v>-75000</v>
      </c>
      <c r="G472" s="959">
        <f t="shared" ref="G472:J472" si="117">G473+G474+G475+G476</f>
        <v>242564.41</v>
      </c>
      <c r="H472" s="959">
        <f t="shared" si="117"/>
        <v>58221.57</v>
      </c>
      <c r="I472" s="964">
        <f t="shared" si="115"/>
        <v>0.24002519578201931</v>
      </c>
      <c r="J472" s="959">
        <f t="shared" si="117"/>
        <v>15352.2</v>
      </c>
    </row>
    <row r="473" spans="1:10" x14ac:dyDescent="0.2">
      <c r="A473" s="872"/>
      <c r="B473" s="872"/>
      <c r="C473" s="873" t="s">
        <v>234</v>
      </c>
      <c r="D473" s="874" t="s">
        <v>235</v>
      </c>
      <c r="E473" s="875">
        <v>2500</v>
      </c>
      <c r="F473" s="875">
        <f>G473-E473</f>
        <v>0</v>
      </c>
      <c r="G473" s="876">
        <v>2500</v>
      </c>
      <c r="H473" s="877">
        <v>531.75</v>
      </c>
      <c r="I473" s="879">
        <f t="shared" si="115"/>
        <v>0.2127</v>
      </c>
      <c r="J473" s="877">
        <v>93.25</v>
      </c>
    </row>
    <row r="474" spans="1:10" x14ac:dyDescent="0.2">
      <c r="A474" s="872"/>
      <c r="B474" s="872"/>
      <c r="C474" s="873" t="s">
        <v>227</v>
      </c>
      <c r="D474" s="874" t="s">
        <v>228</v>
      </c>
      <c r="E474" s="875">
        <v>79864.41</v>
      </c>
      <c r="F474" s="875">
        <f>G474-E474</f>
        <v>0</v>
      </c>
      <c r="G474" s="876">
        <v>79864.41</v>
      </c>
      <c r="H474" s="877">
        <v>7911.5</v>
      </c>
      <c r="I474" s="879">
        <f t="shared" si="115"/>
        <v>9.9061647109144113E-2</v>
      </c>
      <c r="J474" s="877">
        <v>1493.15</v>
      </c>
    </row>
    <row r="475" spans="1:10" x14ac:dyDescent="0.2">
      <c r="A475" s="872"/>
      <c r="B475" s="872"/>
      <c r="C475" s="873" t="s">
        <v>237</v>
      </c>
      <c r="D475" s="874" t="s">
        <v>238</v>
      </c>
      <c r="E475" s="875">
        <v>5000</v>
      </c>
      <c r="F475" s="875">
        <f>G475-E475</f>
        <v>0</v>
      </c>
      <c r="G475" s="876">
        <v>5000</v>
      </c>
      <c r="H475" s="877">
        <v>47.4</v>
      </c>
      <c r="I475" s="879">
        <f t="shared" si="115"/>
        <v>9.4800000000000006E-3</v>
      </c>
      <c r="J475" s="877">
        <v>15.8</v>
      </c>
    </row>
    <row r="476" spans="1:10" x14ac:dyDescent="0.2">
      <c r="A476" s="872"/>
      <c r="B476" s="872"/>
      <c r="C476" s="873" t="s">
        <v>229</v>
      </c>
      <c r="D476" s="874" t="s">
        <v>230</v>
      </c>
      <c r="E476" s="875">
        <v>230200</v>
      </c>
      <c r="F476" s="875">
        <f>G476-E476</f>
        <v>-75000</v>
      </c>
      <c r="G476" s="876">
        <v>155200</v>
      </c>
      <c r="H476" s="877">
        <v>49730.92</v>
      </c>
      <c r="I476" s="879">
        <f t="shared" si="115"/>
        <v>0.32043118556701028</v>
      </c>
      <c r="J476" s="877">
        <v>13750</v>
      </c>
    </row>
    <row r="477" spans="1:10" ht="15" x14ac:dyDescent="0.2">
      <c r="A477" s="871"/>
      <c r="B477" s="956" t="s">
        <v>411</v>
      </c>
      <c r="C477" s="1014"/>
      <c r="D477" s="1015" t="s">
        <v>412</v>
      </c>
      <c r="E477" s="1016">
        <f>E479+E478</f>
        <v>100000</v>
      </c>
      <c r="F477" s="1016">
        <f>F479+F478</f>
        <v>0</v>
      </c>
      <c r="G477" s="1016">
        <f>G479+G478</f>
        <v>100000</v>
      </c>
      <c r="H477" s="1016">
        <f>H479+H478</f>
        <v>12000</v>
      </c>
      <c r="I477" s="1017">
        <f t="shared" si="115"/>
        <v>0.12</v>
      </c>
      <c r="J477" s="1016">
        <f>J479+J478</f>
        <v>0</v>
      </c>
    </row>
    <row r="478" spans="1:10" ht="15" x14ac:dyDescent="0.2">
      <c r="A478" s="1006"/>
      <c r="B478" s="1048"/>
      <c r="C478" s="1023" t="s">
        <v>229</v>
      </c>
      <c r="D478" s="874" t="s">
        <v>230</v>
      </c>
      <c r="E478" s="1034">
        <v>10000</v>
      </c>
      <c r="F478" s="1034">
        <f>G478-E478</f>
        <v>0</v>
      </c>
      <c r="G478" s="1034">
        <v>10000</v>
      </c>
      <c r="H478" s="1034">
        <v>0</v>
      </c>
      <c r="I478" s="880">
        <f>H478/G478</f>
        <v>0</v>
      </c>
      <c r="J478" s="1034">
        <v>0</v>
      </c>
    </row>
    <row r="479" spans="1:10" ht="45" x14ac:dyDescent="0.2">
      <c r="A479" s="872"/>
      <c r="B479" s="872"/>
      <c r="C479" s="1018" t="s">
        <v>405</v>
      </c>
      <c r="D479" s="1019" t="s">
        <v>406</v>
      </c>
      <c r="E479" s="1020">
        <v>90000</v>
      </c>
      <c r="F479" s="1020">
        <f>G479-E479</f>
        <v>0</v>
      </c>
      <c r="G479" s="1021">
        <v>90000</v>
      </c>
      <c r="H479" s="1022">
        <v>12000</v>
      </c>
      <c r="I479" s="986">
        <f t="shared" si="115"/>
        <v>0.13333333333333333</v>
      </c>
      <c r="J479" s="1022">
        <v>0</v>
      </c>
    </row>
    <row r="480" spans="1:10" ht="15" x14ac:dyDescent="0.2">
      <c r="A480" s="871"/>
      <c r="B480" s="956" t="s">
        <v>413</v>
      </c>
      <c r="C480" s="957"/>
      <c r="D480" s="958" t="s">
        <v>414</v>
      </c>
      <c r="E480" s="959">
        <f>E481+E482+E483+E484+E485+E486</f>
        <v>127695.5</v>
      </c>
      <c r="F480" s="959">
        <f t="shared" ref="F480:H480" si="118">F481+F482+F483+F484+F485+F486</f>
        <v>0</v>
      </c>
      <c r="G480" s="959">
        <f t="shared" si="118"/>
        <v>127695.5</v>
      </c>
      <c r="H480" s="959">
        <f t="shared" si="118"/>
        <v>114790.8</v>
      </c>
      <c r="I480" s="964">
        <f t="shared" si="115"/>
        <v>0.89894162284497103</v>
      </c>
      <c r="J480" s="959">
        <f>J481+J482+J483+J484+J485+J486</f>
        <v>350</v>
      </c>
    </row>
    <row r="481" spans="1:10" ht="33.75" x14ac:dyDescent="0.2">
      <c r="A481" s="872"/>
      <c r="B481" s="872"/>
      <c r="C481" s="873" t="s">
        <v>140</v>
      </c>
      <c r="D481" s="874" t="s">
        <v>242</v>
      </c>
      <c r="E481" s="875">
        <v>120000</v>
      </c>
      <c r="F481" s="875">
        <f t="shared" ref="F481:F486" si="119">G481-E481</f>
        <v>0</v>
      </c>
      <c r="G481" s="876">
        <v>120000</v>
      </c>
      <c r="H481" s="877">
        <v>111400</v>
      </c>
      <c r="I481" s="879">
        <f t="shared" si="115"/>
        <v>0.92833333333333334</v>
      </c>
      <c r="J481" s="877">
        <v>0</v>
      </c>
    </row>
    <row r="482" spans="1:10" x14ac:dyDescent="0.2">
      <c r="A482" s="872"/>
      <c r="B482" s="872"/>
      <c r="C482" s="873" t="s">
        <v>223</v>
      </c>
      <c r="D482" s="874" t="s">
        <v>224</v>
      </c>
      <c r="E482" s="875">
        <v>171</v>
      </c>
      <c r="F482" s="875">
        <f t="shared" si="119"/>
        <v>0</v>
      </c>
      <c r="G482" s="876">
        <v>171</v>
      </c>
      <c r="H482" s="877">
        <v>171</v>
      </c>
      <c r="I482" s="879">
        <f t="shared" si="115"/>
        <v>1</v>
      </c>
      <c r="J482" s="877">
        <v>0</v>
      </c>
    </row>
    <row r="483" spans="1:10" x14ac:dyDescent="0.2">
      <c r="A483" s="872"/>
      <c r="B483" s="872"/>
      <c r="C483" s="873" t="s">
        <v>225</v>
      </c>
      <c r="D483" s="874" t="s">
        <v>226</v>
      </c>
      <c r="E483" s="875">
        <v>24.5</v>
      </c>
      <c r="F483" s="875">
        <f t="shared" si="119"/>
        <v>0</v>
      </c>
      <c r="G483" s="876" t="s">
        <v>415</v>
      </c>
      <c r="H483" s="877">
        <v>0</v>
      </c>
      <c r="I483" s="879">
        <f t="shared" si="115"/>
        <v>0</v>
      </c>
      <c r="J483" s="877">
        <v>0</v>
      </c>
    </row>
    <row r="484" spans="1:10" x14ac:dyDescent="0.2">
      <c r="A484" s="872"/>
      <c r="B484" s="872"/>
      <c r="C484" s="873" t="s">
        <v>234</v>
      </c>
      <c r="D484" s="874" t="s">
        <v>235</v>
      </c>
      <c r="E484" s="875">
        <v>1000</v>
      </c>
      <c r="F484" s="875">
        <f t="shared" si="119"/>
        <v>0</v>
      </c>
      <c r="G484" s="876">
        <v>1000</v>
      </c>
      <c r="H484" s="877">
        <v>1000</v>
      </c>
      <c r="I484" s="879">
        <f t="shared" si="115"/>
        <v>1</v>
      </c>
      <c r="J484" s="877">
        <v>0</v>
      </c>
    </row>
    <row r="485" spans="1:10" x14ac:dyDescent="0.2">
      <c r="A485" s="872"/>
      <c r="B485" s="872"/>
      <c r="C485" s="873" t="s">
        <v>227</v>
      </c>
      <c r="D485" s="874" t="s">
        <v>228</v>
      </c>
      <c r="E485" s="875">
        <v>1500</v>
      </c>
      <c r="F485" s="875">
        <f t="shared" si="119"/>
        <v>0</v>
      </c>
      <c r="G485" s="876">
        <v>1500</v>
      </c>
      <c r="H485" s="877">
        <v>199.8</v>
      </c>
      <c r="I485" s="879">
        <f t="shared" si="115"/>
        <v>0.13320000000000001</v>
      </c>
      <c r="J485" s="877">
        <v>0</v>
      </c>
    </row>
    <row r="486" spans="1:10" x14ac:dyDescent="0.2">
      <c r="A486" s="872"/>
      <c r="B486" s="872"/>
      <c r="C486" s="873" t="s">
        <v>229</v>
      </c>
      <c r="D486" s="874" t="s">
        <v>230</v>
      </c>
      <c r="E486" s="875">
        <v>5000</v>
      </c>
      <c r="F486" s="875">
        <f t="shared" si="119"/>
        <v>0</v>
      </c>
      <c r="G486" s="876">
        <v>5000</v>
      </c>
      <c r="H486" s="877">
        <v>2020</v>
      </c>
      <c r="I486" s="879">
        <f t="shared" si="115"/>
        <v>0.40400000000000003</v>
      </c>
      <c r="J486" s="877">
        <v>350</v>
      </c>
    </row>
    <row r="487" spans="1:10" ht="15" x14ac:dyDescent="0.2">
      <c r="A487" s="1033"/>
      <c r="B487" s="987" t="s">
        <v>416</v>
      </c>
      <c r="C487" s="1049"/>
      <c r="D487" s="1015" t="s">
        <v>417</v>
      </c>
      <c r="E487" s="1016">
        <f>SUM(E488:E491)</f>
        <v>1350800</v>
      </c>
      <c r="F487" s="1016">
        <f>SUM(F488:F491)</f>
        <v>60268</v>
      </c>
      <c r="G487" s="1016">
        <f t="shared" ref="G487:H487" si="120">SUM(G488:G491)</f>
        <v>1411068</v>
      </c>
      <c r="H487" s="1016">
        <f t="shared" si="120"/>
        <v>602309.83000000007</v>
      </c>
      <c r="I487" s="1017">
        <v>0</v>
      </c>
      <c r="J487" s="1016">
        <f>SUM(J488:J491)</f>
        <v>27458.730000000003</v>
      </c>
    </row>
    <row r="488" spans="1:10" ht="15" x14ac:dyDescent="0.2">
      <c r="A488" s="1033"/>
      <c r="B488" s="1046"/>
      <c r="C488" s="1023" t="s">
        <v>227</v>
      </c>
      <c r="D488" s="1050" t="s">
        <v>228</v>
      </c>
      <c r="E488" s="1034">
        <v>6800</v>
      </c>
      <c r="F488" s="1051">
        <f>G488-E488</f>
        <v>0</v>
      </c>
      <c r="G488" s="1051">
        <v>6800</v>
      </c>
      <c r="H488" s="1051">
        <v>1799.14</v>
      </c>
      <c r="I488" s="1052">
        <v>0</v>
      </c>
      <c r="J488" s="1051">
        <v>0</v>
      </c>
    </row>
    <row r="489" spans="1:10" x14ac:dyDescent="0.2">
      <c r="A489" s="872"/>
      <c r="B489" s="872"/>
      <c r="C489" s="1018" t="s">
        <v>237</v>
      </c>
      <c r="D489" s="1019" t="s">
        <v>238</v>
      </c>
      <c r="E489" s="1053">
        <v>650000</v>
      </c>
      <c r="F489" s="1053">
        <f>G489-E489</f>
        <v>0</v>
      </c>
      <c r="G489" s="1054">
        <v>650000</v>
      </c>
      <c r="H489" s="1055">
        <v>312446.02</v>
      </c>
      <c r="I489" s="1056">
        <f t="shared" si="115"/>
        <v>0.48068618461538465</v>
      </c>
      <c r="J489" s="1055">
        <v>23267.15</v>
      </c>
    </row>
    <row r="490" spans="1:10" x14ac:dyDescent="0.2">
      <c r="A490" s="872"/>
      <c r="B490" s="872"/>
      <c r="C490" s="974" t="s">
        <v>229</v>
      </c>
      <c r="D490" s="975" t="s">
        <v>230</v>
      </c>
      <c r="E490" s="1059">
        <v>394000</v>
      </c>
      <c r="F490" s="1059">
        <f>G490-E490</f>
        <v>0</v>
      </c>
      <c r="G490" s="1060">
        <v>394000</v>
      </c>
      <c r="H490" s="1061">
        <v>288064.67</v>
      </c>
      <c r="I490" s="1062">
        <f t="shared" si="115"/>
        <v>0.73112860406091362</v>
      </c>
      <c r="J490" s="1061">
        <v>4191.58</v>
      </c>
    </row>
    <row r="491" spans="1:10" x14ac:dyDescent="0.2">
      <c r="A491" s="1012"/>
      <c r="B491" s="999"/>
      <c r="C491" s="973" t="s">
        <v>250</v>
      </c>
      <c r="D491" s="984" t="s">
        <v>251</v>
      </c>
      <c r="E491" s="1063">
        <v>300000</v>
      </c>
      <c r="F491" s="1063">
        <f>G491-E491</f>
        <v>60268</v>
      </c>
      <c r="G491" s="1063">
        <v>360268</v>
      </c>
      <c r="H491" s="1057">
        <v>0</v>
      </c>
      <c r="I491" s="1058">
        <v>0</v>
      </c>
      <c r="J491" s="1057">
        <v>0</v>
      </c>
    </row>
    <row r="492" spans="1:10" x14ac:dyDescent="0.2">
      <c r="A492" s="999"/>
      <c r="B492" s="987" t="s">
        <v>692</v>
      </c>
      <c r="C492" s="987"/>
      <c r="D492" s="988" t="s">
        <v>693</v>
      </c>
      <c r="E492" s="989">
        <f>SUM(E493:E496)</f>
        <v>87000</v>
      </c>
      <c r="F492" s="989">
        <f>SUM(F493:F496)</f>
        <v>-3000</v>
      </c>
      <c r="G492" s="989">
        <f t="shared" ref="G492:H492" si="121">SUM(G493:G496)</f>
        <v>84000</v>
      </c>
      <c r="H492" s="989">
        <f t="shared" si="121"/>
        <v>8859.6</v>
      </c>
      <c r="I492" s="964">
        <f>H492/G492</f>
        <v>0.10547142857142858</v>
      </c>
      <c r="J492" s="990">
        <f>SUM(J493:J496)</f>
        <v>194.4</v>
      </c>
    </row>
    <row r="493" spans="1:10" ht="33.75" x14ac:dyDescent="0.2">
      <c r="A493" s="999"/>
      <c r="B493" s="1064"/>
      <c r="C493" s="1009" t="s">
        <v>349</v>
      </c>
      <c r="D493" s="1010" t="s">
        <v>350</v>
      </c>
      <c r="E493" s="1011">
        <v>30000</v>
      </c>
      <c r="F493" s="1011">
        <f>G493-E493</f>
        <v>0</v>
      </c>
      <c r="G493" s="1011">
        <v>30000</v>
      </c>
      <c r="H493" s="1039">
        <v>0</v>
      </c>
      <c r="I493" s="880">
        <f>H493/G493</f>
        <v>0</v>
      </c>
      <c r="J493" s="1039">
        <v>0</v>
      </c>
    </row>
    <row r="494" spans="1:10" x14ac:dyDescent="0.2">
      <c r="A494" s="999"/>
      <c r="B494" s="1066"/>
      <c r="C494" s="1009" t="s">
        <v>227</v>
      </c>
      <c r="D494" s="1010" t="s">
        <v>228</v>
      </c>
      <c r="E494" s="1011">
        <v>20000</v>
      </c>
      <c r="F494" s="1011">
        <f>G494-E494</f>
        <v>0</v>
      </c>
      <c r="G494" s="1011">
        <v>20000</v>
      </c>
      <c r="H494" s="1039">
        <v>0</v>
      </c>
      <c r="I494" s="880">
        <f t="shared" ref="I494:I495" si="122">H494/G494</f>
        <v>0</v>
      </c>
      <c r="J494" s="1039">
        <v>0</v>
      </c>
    </row>
    <row r="495" spans="1:10" x14ac:dyDescent="0.2">
      <c r="A495" s="999"/>
      <c r="B495" s="1046"/>
      <c r="C495" s="1009" t="s">
        <v>229</v>
      </c>
      <c r="D495" s="1010" t="s">
        <v>230</v>
      </c>
      <c r="E495" s="1011">
        <v>32000</v>
      </c>
      <c r="F495" s="1011">
        <f>G495-E495</f>
        <v>-3000</v>
      </c>
      <c r="G495" s="1011">
        <v>29000</v>
      </c>
      <c r="H495" s="1039">
        <v>8859.6</v>
      </c>
      <c r="I495" s="880">
        <f t="shared" si="122"/>
        <v>0.30550344827586207</v>
      </c>
      <c r="J495" s="1039">
        <v>194.4</v>
      </c>
    </row>
    <row r="496" spans="1:10" x14ac:dyDescent="0.2">
      <c r="A496" s="999"/>
      <c r="B496" s="1065"/>
      <c r="C496" s="1009" t="s">
        <v>250</v>
      </c>
      <c r="D496" s="1010" t="s">
        <v>251</v>
      </c>
      <c r="E496" s="1011">
        <v>5000</v>
      </c>
      <c r="F496" s="1011">
        <f>G496-E496</f>
        <v>0</v>
      </c>
      <c r="G496" s="1011">
        <v>5000</v>
      </c>
      <c r="H496" s="1039">
        <v>0</v>
      </c>
      <c r="I496" s="880">
        <v>0</v>
      </c>
      <c r="J496" s="1039">
        <v>0</v>
      </c>
    </row>
    <row r="497" spans="1:10" ht="15" x14ac:dyDescent="0.2">
      <c r="A497" s="1033"/>
      <c r="B497" s="987" t="s">
        <v>200</v>
      </c>
      <c r="C497" s="1030"/>
      <c r="D497" s="988" t="s">
        <v>12</v>
      </c>
      <c r="E497" s="989">
        <f>E498+E499+E500+E501</f>
        <v>316000</v>
      </c>
      <c r="F497" s="989">
        <f>F498+F499+F500+F501</f>
        <v>68000</v>
      </c>
      <c r="G497" s="989">
        <f t="shared" ref="G497:H497" si="123">G498+G499+G500+G501</f>
        <v>384000</v>
      </c>
      <c r="H497" s="989">
        <f t="shared" si="123"/>
        <v>124571.20999999999</v>
      </c>
      <c r="I497" s="964">
        <f t="shared" si="115"/>
        <v>0.32440419270833332</v>
      </c>
      <c r="J497" s="989">
        <f>J498+J499+J500+J501</f>
        <v>4660.1399999999994</v>
      </c>
    </row>
    <row r="498" spans="1:10" x14ac:dyDescent="0.2">
      <c r="A498" s="872"/>
      <c r="B498" s="872"/>
      <c r="C498" s="873" t="s">
        <v>227</v>
      </c>
      <c r="D498" s="874" t="s">
        <v>228</v>
      </c>
      <c r="E498" s="875">
        <v>49000</v>
      </c>
      <c r="F498" s="875">
        <f>G498-E498</f>
        <v>0</v>
      </c>
      <c r="G498" s="876">
        <v>49000</v>
      </c>
      <c r="H498" s="877">
        <v>2560.7800000000002</v>
      </c>
      <c r="I498" s="879">
        <f t="shared" si="115"/>
        <v>5.2260816326530617E-2</v>
      </c>
      <c r="J498" s="877">
        <v>52</v>
      </c>
    </row>
    <row r="499" spans="1:10" x14ac:dyDescent="0.2">
      <c r="A499" s="872"/>
      <c r="B499" s="872"/>
      <c r="C499" s="873" t="s">
        <v>237</v>
      </c>
      <c r="D499" s="874" t="s">
        <v>238</v>
      </c>
      <c r="E499" s="875">
        <v>235000</v>
      </c>
      <c r="F499" s="875">
        <f>G499-E499</f>
        <v>0</v>
      </c>
      <c r="G499" s="876">
        <v>235000</v>
      </c>
      <c r="H499" s="877">
        <v>82413.91</v>
      </c>
      <c r="I499" s="879">
        <f t="shared" si="115"/>
        <v>0.35069748936170214</v>
      </c>
      <c r="J499" s="877">
        <v>493.48</v>
      </c>
    </row>
    <row r="500" spans="1:10" x14ac:dyDescent="0.2">
      <c r="A500" s="872"/>
      <c r="B500" s="872"/>
      <c r="C500" s="974" t="s">
        <v>229</v>
      </c>
      <c r="D500" s="975" t="s">
        <v>230</v>
      </c>
      <c r="E500" s="976">
        <v>32000</v>
      </c>
      <c r="F500" s="976">
        <f>G500-E500</f>
        <v>60000</v>
      </c>
      <c r="G500" s="977">
        <v>92000</v>
      </c>
      <c r="H500" s="978">
        <v>39596.519999999997</v>
      </c>
      <c r="I500" s="979">
        <f t="shared" si="115"/>
        <v>0.43039695652173909</v>
      </c>
      <c r="J500" s="978">
        <v>4114.66</v>
      </c>
    </row>
    <row r="501" spans="1:10" ht="45" x14ac:dyDescent="0.2">
      <c r="A501" s="1012"/>
      <c r="B501" s="999"/>
      <c r="C501" s="973" t="s">
        <v>405</v>
      </c>
      <c r="D501" s="984" t="s">
        <v>406</v>
      </c>
      <c r="E501" s="985">
        <v>0</v>
      </c>
      <c r="F501" s="985">
        <f>G501-E501</f>
        <v>8000</v>
      </c>
      <c r="G501" s="985">
        <v>8000</v>
      </c>
      <c r="H501" s="877">
        <v>0</v>
      </c>
      <c r="I501" s="879">
        <v>0</v>
      </c>
      <c r="J501" s="877">
        <v>0</v>
      </c>
    </row>
    <row r="502" spans="1:10" x14ac:dyDescent="0.2">
      <c r="A502" s="951" t="s">
        <v>201</v>
      </c>
      <c r="B502" s="951"/>
      <c r="C502" s="991"/>
      <c r="D502" s="992" t="s">
        <v>202</v>
      </c>
      <c r="E502" s="993">
        <f>E503+E508+E515+E518+E522+E524</f>
        <v>3040740.1399999997</v>
      </c>
      <c r="F502" s="993">
        <f t="shared" ref="F502:H502" si="124">F503+F508+F515+F518+F522+F524</f>
        <v>-227130.91999999998</v>
      </c>
      <c r="G502" s="993">
        <f t="shared" si="124"/>
        <v>2813609.2199999997</v>
      </c>
      <c r="H502" s="993">
        <f t="shared" si="124"/>
        <v>1314461.5599999998</v>
      </c>
      <c r="I502" s="994">
        <f t="shared" si="115"/>
        <v>0.46717985946889951</v>
      </c>
      <c r="J502" s="993">
        <f>J503+J508+J515+J518+J522+J524</f>
        <v>9840.35</v>
      </c>
    </row>
    <row r="503" spans="1:10" ht="15" x14ac:dyDescent="0.2">
      <c r="A503" s="871"/>
      <c r="B503" s="956" t="s">
        <v>418</v>
      </c>
      <c r="C503" s="957"/>
      <c r="D503" s="958" t="s">
        <v>419</v>
      </c>
      <c r="E503" s="959">
        <f>E504+E505+E506+E507</f>
        <v>14000</v>
      </c>
      <c r="F503" s="959">
        <f>F504+F505+F506+F507</f>
        <v>0</v>
      </c>
      <c r="G503" s="959">
        <f t="shared" ref="G503:H503" si="125">G504+G505+G506+G507</f>
        <v>14000</v>
      </c>
      <c r="H503" s="959">
        <f t="shared" si="125"/>
        <v>2000</v>
      </c>
      <c r="I503" s="964">
        <f t="shared" si="115"/>
        <v>0.14285714285714285</v>
      </c>
      <c r="J503" s="959">
        <f>J504+J505+J506+J507</f>
        <v>0</v>
      </c>
    </row>
    <row r="504" spans="1:10" ht="45" x14ac:dyDescent="0.2">
      <c r="A504" s="872"/>
      <c r="B504" s="872"/>
      <c r="C504" s="873" t="s">
        <v>170</v>
      </c>
      <c r="D504" s="874" t="s">
        <v>325</v>
      </c>
      <c r="E504" s="875">
        <v>9000</v>
      </c>
      <c r="F504" s="875">
        <f>G504-E504</f>
        <v>0</v>
      </c>
      <c r="G504" s="876">
        <v>9000</v>
      </c>
      <c r="H504" s="877">
        <v>2000</v>
      </c>
      <c r="I504" s="879">
        <f t="shared" si="115"/>
        <v>0.22222222222222221</v>
      </c>
      <c r="J504" s="877">
        <v>0</v>
      </c>
    </row>
    <row r="505" spans="1:10" x14ac:dyDescent="0.2">
      <c r="A505" s="872"/>
      <c r="B505" s="872"/>
      <c r="C505" s="873" t="s">
        <v>234</v>
      </c>
      <c r="D505" s="874" t="s">
        <v>235</v>
      </c>
      <c r="E505" s="875">
        <v>1000</v>
      </c>
      <c r="F505" s="875">
        <f>G505-E505</f>
        <v>0</v>
      </c>
      <c r="G505" s="876">
        <v>1000</v>
      </c>
      <c r="H505" s="877">
        <v>0</v>
      </c>
      <c r="I505" s="879">
        <f t="shared" si="115"/>
        <v>0</v>
      </c>
      <c r="J505" s="877">
        <v>0</v>
      </c>
    </row>
    <row r="506" spans="1:10" x14ac:dyDescent="0.2">
      <c r="A506" s="872"/>
      <c r="B506" s="872"/>
      <c r="C506" s="873" t="s">
        <v>227</v>
      </c>
      <c r="D506" s="874" t="s">
        <v>228</v>
      </c>
      <c r="E506" s="875">
        <v>2000</v>
      </c>
      <c r="F506" s="875">
        <f>G506-E506</f>
        <v>0</v>
      </c>
      <c r="G506" s="876">
        <v>2000</v>
      </c>
      <c r="H506" s="877">
        <v>0</v>
      </c>
      <c r="I506" s="879">
        <f t="shared" si="115"/>
        <v>0</v>
      </c>
      <c r="J506" s="877">
        <v>0</v>
      </c>
    </row>
    <row r="507" spans="1:10" x14ac:dyDescent="0.2">
      <c r="A507" s="872"/>
      <c r="B507" s="872"/>
      <c r="C507" s="873" t="s">
        <v>229</v>
      </c>
      <c r="D507" s="874" t="s">
        <v>230</v>
      </c>
      <c r="E507" s="875">
        <v>2000</v>
      </c>
      <c r="F507" s="875">
        <f>G507-E507</f>
        <v>0</v>
      </c>
      <c r="G507" s="876">
        <v>2000</v>
      </c>
      <c r="H507" s="877">
        <v>0</v>
      </c>
      <c r="I507" s="879">
        <f t="shared" si="115"/>
        <v>0</v>
      </c>
      <c r="J507" s="877">
        <v>0</v>
      </c>
    </row>
    <row r="508" spans="1:10" ht="15" x14ac:dyDescent="0.2">
      <c r="A508" s="871"/>
      <c r="B508" s="956" t="s">
        <v>203</v>
      </c>
      <c r="C508" s="957"/>
      <c r="D508" s="958" t="s">
        <v>204</v>
      </c>
      <c r="E508" s="959">
        <f>E509+E510+E511+E512+E513+E514</f>
        <v>1756756.08</v>
      </c>
      <c r="F508" s="959">
        <f>F509+F510+F511+F512+F513+F514</f>
        <v>-244130.91999999998</v>
      </c>
      <c r="G508" s="959">
        <f t="shared" ref="G508:H508" si="126">G509+G510+G511+G512+G513+G514</f>
        <v>1512625.1600000001</v>
      </c>
      <c r="H508" s="959">
        <f t="shared" si="126"/>
        <v>766587.5</v>
      </c>
      <c r="I508" s="964">
        <f t="shared" si="115"/>
        <v>0.5067927734323816</v>
      </c>
      <c r="J508" s="959">
        <f>J509+J510+J511+J512+J513+J514</f>
        <v>6840.35</v>
      </c>
    </row>
    <row r="509" spans="1:10" ht="22.5" x14ac:dyDescent="0.2">
      <c r="A509" s="872"/>
      <c r="B509" s="872"/>
      <c r="C509" s="873" t="s">
        <v>420</v>
      </c>
      <c r="D509" s="874" t="s">
        <v>421</v>
      </c>
      <c r="E509" s="875">
        <v>1531246</v>
      </c>
      <c r="F509" s="875">
        <f t="shared" ref="F509:F514" si="127">G509-E509</f>
        <v>-250000</v>
      </c>
      <c r="G509" s="876">
        <v>1281246</v>
      </c>
      <c r="H509" s="877">
        <v>680400</v>
      </c>
      <c r="I509" s="879">
        <f t="shared" si="115"/>
        <v>0.53104556033735906</v>
      </c>
      <c r="J509" s="877">
        <v>0</v>
      </c>
    </row>
    <row r="510" spans="1:10" x14ac:dyDescent="0.2">
      <c r="A510" s="872"/>
      <c r="B510" s="872"/>
      <c r="C510" s="873" t="s">
        <v>234</v>
      </c>
      <c r="D510" s="874" t="s">
        <v>235</v>
      </c>
      <c r="E510" s="875">
        <v>13800</v>
      </c>
      <c r="F510" s="875">
        <f t="shared" si="127"/>
        <v>0</v>
      </c>
      <c r="G510" s="876">
        <v>13800</v>
      </c>
      <c r="H510" s="877">
        <v>6720.88</v>
      </c>
      <c r="I510" s="879">
        <f t="shared" si="115"/>
        <v>0.48702028985507245</v>
      </c>
      <c r="J510" s="877">
        <v>332.35</v>
      </c>
    </row>
    <row r="511" spans="1:10" x14ac:dyDescent="0.2">
      <c r="A511" s="872"/>
      <c r="B511" s="872"/>
      <c r="C511" s="873" t="s">
        <v>227</v>
      </c>
      <c r="D511" s="874" t="s">
        <v>228</v>
      </c>
      <c r="E511" s="875">
        <v>76745.759999999995</v>
      </c>
      <c r="F511" s="875">
        <f t="shared" si="127"/>
        <v>5869.0800000000017</v>
      </c>
      <c r="G511" s="876">
        <v>82614.84</v>
      </c>
      <c r="H511" s="877">
        <v>23273.25</v>
      </c>
      <c r="I511" s="879">
        <f t="shared" si="115"/>
        <v>0.28170786265518399</v>
      </c>
      <c r="J511" s="877">
        <v>4906.3900000000003</v>
      </c>
    </row>
    <row r="512" spans="1:10" x14ac:dyDescent="0.2">
      <c r="A512" s="872"/>
      <c r="B512" s="872"/>
      <c r="C512" s="873" t="s">
        <v>237</v>
      </c>
      <c r="D512" s="874" t="s">
        <v>238</v>
      </c>
      <c r="E512" s="875">
        <v>61000</v>
      </c>
      <c r="F512" s="875">
        <f t="shared" si="127"/>
        <v>0</v>
      </c>
      <c r="G512" s="876">
        <v>61000</v>
      </c>
      <c r="H512" s="877">
        <v>27004.49</v>
      </c>
      <c r="I512" s="879">
        <f t="shared" si="115"/>
        <v>0.44269655737704922</v>
      </c>
      <c r="J512" s="877">
        <v>1176.53</v>
      </c>
    </row>
    <row r="513" spans="1:10" x14ac:dyDescent="0.2">
      <c r="A513" s="872"/>
      <c r="B513" s="872"/>
      <c r="C513" s="873" t="s">
        <v>229</v>
      </c>
      <c r="D513" s="874" t="s">
        <v>230</v>
      </c>
      <c r="E513" s="875">
        <v>72783.520000000004</v>
      </c>
      <c r="F513" s="875">
        <f t="shared" si="127"/>
        <v>0</v>
      </c>
      <c r="G513" s="876">
        <v>72783.520000000004</v>
      </c>
      <c r="H513" s="877">
        <v>28598.48</v>
      </c>
      <c r="I513" s="879">
        <f t="shared" si="115"/>
        <v>0.39292521164131655</v>
      </c>
      <c r="J513" s="877">
        <v>425.08</v>
      </c>
    </row>
    <row r="514" spans="1:10" x14ac:dyDescent="0.2">
      <c r="A514" s="872"/>
      <c r="B514" s="872"/>
      <c r="C514" s="873" t="s">
        <v>255</v>
      </c>
      <c r="D514" s="874" t="s">
        <v>256</v>
      </c>
      <c r="E514" s="875">
        <v>1180.8</v>
      </c>
      <c r="F514" s="875">
        <f t="shared" si="127"/>
        <v>0</v>
      </c>
      <c r="G514" s="876">
        <v>1180.8</v>
      </c>
      <c r="H514" s="877">
        <v>590.4</v>
      </c>
      <c r="I514" s="879">
        <f t="shared" si="115"/>
        <v>0.5</v>
      </c>
      <c r="J514" s="877">
        <v>0</v>
      </c>
    </row>
    <row r="515" spans="1:10" ht="15" x14ac:dyDescent="0.2">
      <c r="A515" s="871"/>
      <c r="B515" s="956" t="s">
        <v>422</v>
      </c>
      <c r="C515" s="957"/>
      <c r="D515" s="958" t="s">
        <v>423</v>
      </c>
      <c r="E515" s="959">
        <f>E516+E517</f>
        <v>431963.01</v>
      </c>
      <c r="F515" s="959">
        <f>F516+F517</f>
        <v>0</v>
      </c>
      <c r="G515" s="959">
        <f t="shared" ref="G515:J515" si="128">G516+G517</f>
        <v>431963.01</v>
      </c>
      <c r="H515" s="959">
        <f t="shared" si="128"/>
        <v>216000</v>
      </c>
      <c r="I515" s="964">
        <f t="shared" si="115"/>
        <v>0.50004281616613422</v>
      </c>
      <c r="J515" s="959">
        <f t="shared" si="128"/>
        <v>0</v>
      </c>
    </row>
    <row r="516" spans="1:10" ht="22.5" x14ac:dyDescent="0.2">
      <c r="A516" s="872"/>
      <c r="B516" s="872"/>
      <c r="C516" s="873" t="s">
        <v>420</v>
      </c>
      <c r="D516" s="874" t="s">
        <v>421</v>
      </c>
      <c r="E516" s="875">
        <v>431742</v>
      </c>
      <c r="F516" s="875">
        <f>G516-E516</f>
        <v>0</v>
      </c>
      <c r="G516" s="876">
        <v>431742</v>
      </c>
      <c r="H516" s="877">
        <v>216000</v>
      </c>
      <c r="I516" s="879">
        <f t="shared" si="115"/>
        <v>0.50029878955487306</v>
      </c>
      <c r="J516" s="877">
        <v>0</v>
      </c>
    </row>
    <row r="517" spans="1:10" x14ac:dyDescent="0.2">
      <c r="A517" s="872"/>
      <c r="B517" s="872"/>
      <c r="C517" s="873" t="s">
        <v>227</v>
      </c>
      <c r="D517" s="874" t="s">
        <v>228</v>
      </c>
      <c r="E517" s="875">
        <v>221.01</v>
      </c>
      <c r="F517" s="875">
        <f>G517-E517</f>
        <v>0</v>
      </c>
      <c r="G517" s="876">
        <v>221.01</v>
      </c>
      <c r="H517" s="877">
        <v>0</v>
      </c>
      <c r="I517" s="879">
        <f t="shared" si="115"/>
        <v>0</v>
      </c>
      <c r="J517" s="877">
        <v>0</v>
      </c>
    </row>
    <row r="518" spans="1:10" ht="15" x14ac:dyDescent="0.2">
      <c r="A518" s="871"/>
      <c r="B518" s="956" t="s">
        <v>424</v>
      </c>
      <c r="C518" s="957"/>
      <c r="D518" s="958" t="s">
        <v>425</v>
      </c>
      <c r="E518" s="959">
        <f>SUM(E519:E521)</f>
        <v>622190</v>
      </c>
      <c r="F518" s="959">
        <f>SUM(F519:F521)</f>
        <v>0</v>
      </c>
      <c r="G518" s="959">
        <f>SUM(G519:G521)</f>
        <v>622190</v>
      </c>
      <c r="H518" s="959">
        <f>SUM(H519:H521)</f>
        <v>309514.15999999997</v>
      </c>
      <c r="I518" s="964">
        <f>H518/G518</f>
        <v>0.49745923271026532</v>
      </c>
      <c r="J518" s="959">
        <f>SUM(J519:J521)</f>
        <v>0</v>
      </c>
    </row>
    <row r="519" spans="1:10" ht="22.5" x14ac:dyDescent="0.2">
      <c r="A519" s="872"/>
      <c r="B519" s="872"/>
      <c r="C519" s="873" t="s">
        <v>420</v>
      </c>
      <c r="D519" s="874" t="s">
        <v>421</v>
      </c>
      <c r="E519" s="875">
        <v>609590</v>
      </c>
      <c r="F519" s="875">
        <f>G519-E519</f>
        <v>0</v>
      </c>
      <c r="G519" s="876">
        <v>609590</v>
      </c>
      <c r="H519" s="877">
        <v>304850</v>
      </c>
      <c r="I519" s="879">
        <f t="shared" si="115"/>
        <v>0.50009022457717478</v>
      </c>
      <c r="J519" s="877">
        <v>0</v>
      </c>
    </row>
    <row r="520" spans="1:10" x14ac:dyDescent="0.2">
      <c r="A520" s="1012"/>
      <c r="B520" s="1012"/>
      <c r="C520" s="873" t="s">
        <v>229</v>
      </c>
      <c r="D520" s="874" t="s">
        <v>230</v>
      </c>
      <c r="E520" s="875">
        <v>9600</v>
      </c>
      <c r="F520" s="875">
        <f>G520-E520</f>
        <v>0</v>
      </c>
      <c r="G520" s="876">
        <v>9600</v>
      </c>
      <c r="H520" s="877">
        <v>3690</v>
      </c>
      <c r="I520" s="879">
        <f t="shared" si="115"/>
        <v>0.38437500000000002</v>
      </c>
      <c r="J520" s="877">
        <v>0</v>
      </c>
    </row>
    <row r="521" spans="1:10" x14ac:dyDescent="0.2">
      <c r="A521" s="1012"/>
      <c r="B521" s="1012"/>
      <c r="C521" s="873" t="s">
        <v>255</v>
      </c>
      <c r="D521" s="874" t="s">
        <v>256</v>
      </c>
      <c r="E521" s="875">
        <v>3000</v>
      </c>
      <c r="F521" s="875">
        <f>G521-E521</f>
        <v>0</v>
      </c>
      <c r="G521" s="876">
        <v>3000</v>
      </c>
      <c r="H521" s="877">
        <v>974.16</v>
      </c>
      <c r="I521" s="879">
        <f t="shared" si="115"/>
        <v>0.32472000000000001</v>
      </c>
      <c r="J521" s="877">
        <v>0</v>
      </c>
    </row>
    <row r="522" spans="1:10" ht="15" x14ac:dyDescent="0.2">
      <c r="A522" s="871"/>
      <c r="B522" s="956" t="s">
        <v>426</v>
      </c>
      <c r="C522" s="957"/>
      <c r="D522" s="958" t="s">
        <v>427</v>
      </c>
      <c r="E522" s="959" t="str">
        <f>E523</f>
        <v>100 000,00</v>
      </c>
      <c r="F522" s="959">
        <f>F523</f>
        <v>20000</v>
      </c>
      <c r="G522" s="959">
        <f t="shared" ref="G522:J522" si="129">G523</f>
        <v>120000</v>
      </c>
      <c r="H522" s="959">
        <f t="shared" si="129"/>
        <v>0</v>
      </c>
      <c r="I522" s="964">
        <f t="shared" si="115"/>
        <v>0</v>
      </c>
      <c r="J522" s="959">
        <f t="shared" si="129"/>
        <v>0</v>
      </c>
    </row>
    <row r="523" spans="1:10" ht="45" x14ac:dyDescent="0.2">
      <c r="A523" s="872"/>
      <c r="B523" s="872"/>
      <c r="C523" s="873" t="s">
        <v>428</v>
      </c>
      <c r="D523" s="874" t="s">
        <v>429</v>
      </c>
      <c r="E523" s="875" t="s">
        <v>271</v>
      </c>
      <c r="F523" s="875">
        <f>G523-E523</f>
        <v>20000</v>
      </c>
      <c r="G523" s="876">
        <v>120000</v>
      </c>
      <c r="H523" s="877">
        <v>0</v>
      </c>
      <c r="I523" s="879">
        <v>0</v>
      </c>
      <c r="J523" s="877">
        <v>0</v>
      </c>
    </row>
    <row r="524" spans="1:10" ht="15" x14ac:dyDescent="0.2">
      <c r="A524" s="871"/>
      <c r="B524" s="956" t="s">
        <v>430</v>
      </c>
      <c r="C524" s="957"/>
      <c r="D524" s="958" t="s">
        <v>12</v>
      </c>
      <c r="E524" s="959">
        <f>E525+E526+E527</f>
        <v>115831.05</v>
      </c>
      <c r="F524" s="959">
        <f>F525+F526+F527</f>
        <v>-3000</v>
      </c>
      <c r="G524" s="959">
        <f t="shared" ref="G524:J524" si="130">G525+G526+G527</f>
        <v>112831.04999999999</v>
      </c>
      <c r="H524" s="959">
        <f t="shared" si="130"/>
        <v>20359.900000000001</v>
      </c>
      <c r="I524" s="964">
        <f>H524/G524</f>
        <v>0.18044589676334666</v>
      </c>
      <c r="J524" s="959">
        <f t="shared" si="130"/>
        <v>3000</v>
      </c>
    </row>
    <row r="525" spans="1:10" x14ac:dyDescent="0.2">
      <c r="A525" s="872"/>
      <c r="B525" s="872"/>
      <c r="C525" s="873" t="s">
        <v>234</v>
      </c>
      <c r="D525" s="874" t="s">
        <v>235</v>
      </c>
      <c r="E525" s="875">
        <v>1500</v>
      </c>
      <c r="F525" s="875">
        <f>G525-E525</f>
        <v>0</v>
      </c>
      <c r="G525" s="876">
        <v>1500</v>
      </c>
      <c r="H525" s="877">
        <v>0</v>
      </c>
      <c r="I525" s="879">
        <f t="shared" ref="I525:I546" si="131">H525/G525</f>
        <v>0</v>
      </c>
      <c r="J525" s="877">
        <v>0</v>
      </c>
    </row>
    <row r="526" spans="1:10" x14ac:dyDescent="0.2">
      <c r="A526" s="872"/>
      <c r="B526" s="872"/>
      <c r="C526" s="873" t="s">
        <v>227</v>
      </c>
      <c r="D526" s="874" t="s">
        <v>228</v>
      </c>
      <c r="E526" s="875">
        <v>65212.38</v>
      </c>
      <c r="F526" s="875">
        <f>G526-E526</f>
        <v>-2350</v>
      </c>
      <c r="G526" s="876">
        <v>62862.38</v>
      </c>
      <c r="H526" s="877">
        <v>13459</v>
      </c>
      <c r="I526" s="879">
        <f t="shared" si="131"/>
        <v>0.21410261590477486</v>
      </c>
      <c r="J526" s="877">
        <v>0</v>
      </c>
    </row>
    <row r="527" spans="1:10" x14ac:dyDescent="0.2">
      <c r="A527" s="872"/>
      <c r="B527" s="872"/>
      <c r="C527" s="873" t="s">
        <v>229</v>
      </c>
      <c r="D527" s="874" t="s">
        <v>230</v>
      </c>
      <c r="E527" s="875">
        <v>49118.67</v>
      </c>
      <c r="F527" s="875">
        <f>G527-E527</f>
        <v>-650</v>
      </c>
      <c r="G527" s="876">
        <v>48468.67</v>
      </c>
      <c r="H527" s="877">
        <v>6900.9</v>
      </c>
      <c r="I527" s="879">
        <f t="shared" si="131"/>
        <v>0.14237857155973127</v>
      </c>
      <c r="J527" s="877">
        <v>3000</v>
      </c>
    </row>
    <row r="528" spans="1:10" x14ac:dyDescent="0.2">
      <c r="A528" s="951" t="s">
        <v>205</v>
      </c>
      <c r="B528" s="951"/>
      <c r="C528" s="951"/>
      <c r="D528" s="952" t="s">
        <v>206</v>
      </c>
      <c r="E528" s="953">
        <f>E529+E539</f>
        <v>768840.41999999993</v>
      </c>
      <c r="F528" s="953">
        <f>F529+F539</f>
        <v>177000</v>
      </c>
      <c r="G528" s="953">
        <f>G529+G539</f>
        <v>945840.42</v>
      </c>
      <c r="H528" s="953">
        <f>H529+H539</f>
        <v>252102.15999999997</v>
      </c>
      <c r="I528" s="963">
        <f>H528/G528</f>
        <v>0.26653773159747174</v>
      </c>
      <c r="J528" s="953">
        <f>J529+J539</f>
        <v>5311.83</v>
      </c>
    </row>
    <row r="529" spans="1:14" ht="15" x14ac:dyDescent="0.2">
      <c r="A529" s="871"/>
      <c r="B529" s="956" t="s">
        <v>207</v>
      </c>
      <c r="C529" s="1014"/>
      <c r="D529" s="1015" t="s">
        <v>208</v>
      </c>
      <c r="E529" s="1016">
        <f>SUM(E530:E538)</f>
        <v>387867.42</v>
      </c>
      <c r="F529" s="1016">
        <f>SUM(F530:F538)</f>
        <v>215000</v>
      </c>
      <c r="G529" s="1016">
        <f>SUM(G530:G538)</f>
        <v>602867.42000000004</v>
      </c>
      <c r="H529" s="1016">
        <f>SUM(H530:H538)</f>
        <v>224168.21999999997</v>
      </c>
      <c r="I529" s="1017">
        <f>H529/G529</f>
        <v>0.37183668011119253</v>
      </c>
      <c r="J529" s="1016">
        <f>SUM(J530:J538)</f>
        <v>3502.7799999999997</v>
      </c>
    </row>
    <row r="530" spans="1:14" ht="33.75" x14ac:dyDescent="0.2">
      <c r="A530" s="1006"/>
      <c r="B530" s="1013"/>
      <c r="C530" s="1023" t="s">
        <v>695</v>
      </c>
      <c r="D530" s="1010" t="s">
        <v>696</v>
      </c>
      <c r="E530" s="1011">
        <v>0</v>
      </c>
      <c r="F530" s="1011">
        <f t="shared" ref="F530:F538" si="132">G530-E530</f>
        <v>250000</v>
      </c>
      <c r="G530" s="1011">
        <v>250000</v>
      </c>
      <c r="H530" s="1011">
        <v>125000</v>
      </c>
      <c r="I530" s="880">
        <f>H530/G530</f>
        <v>0.5</v>
      </c>
      <c r="J530" s="1011">
        <v>0</v>
      </c>
    </row>
    <row r="531" spans="1:14" x14ac:dyDescent="0.2">
      <c r="A531" s="872"/>
      <c r="B531" s="872"/>
      <c r="C531" s="1018" t="s">
        <v>223</v>
      </c>
      <c r="D531" s="1019" t="s">
        <v>224</v>
      </c>
      <c r="E531" s="1020">
        <v>14700</v>
      </c>
      <c r="F531" s="1020">
        <f t="shared" si="132"/>
        <v>0</v>
      </c>
      <c r="G531" s="1021">
        <v>14700</v>
      </c>
      <c r="H531" s="1022">
        <v>3862.26</v>
      </c>
      <c r="I531" s="986">
        <f t="shared" si="131"/>
        <v>0.26273877551020408</v>
      </c>
      <c r="J531" s="1022">
        <v>230.17</v>
      </c>
    </row>
    <row r="532" spans="1:14" x14ac:dyDescent="0.2">
      <c r="A532" s="872"/>
      <c r="B532" s="872"/>
      <c r="C532" s="873" t="s">
        <v>225</v>
      </c>
      <c r="D532" s="874" t="s">
        <v>226</v>
      </c>
      <c r="E532" s="875">
        <v>2100</v>
      </c>
      <c r="F532" s="875">
        <f t="shared" si="132"/>
        <v>0</v>
      </c>
      <c r="G532" s="876">
        <v>2100</v>
      </c>
      <c r="H532" s="877">
        <v>550.15</v>
      </c>
      <c r="I532" s="879">
        <f t="shared" si="131"/>
        <v>0.26197619047619047</v>
      </c>
      <c r="J532" s="877">
        <v>32.630000000000003</v>
      </c>
    </row>
    <row r="533" spans="1:14" x14ac:dyDescent="0.2">
      <c r="A533" s="872"/>
      <c r="B533" s="872"/>
      <c r="C533" s="873" t="s">
        <v>234</v>
      </c>
      <c r="D533" s="874" t="s">
        <v>235</v>
      </c>
      <c r="E533" s="875">
        <v>88700</v>
      </c>
      <c r="F533" s="875">
        <f t="shared" si="132"/>
        <v>0</v>
      </c>
      <c r="G533" s="876">
        <v>88700</v>
      </c>
      <c r="H533" s="877">
        <v>24414.25</v>
      </c>
      <c r="I533" s="879">
        <f t="shared" si="131"/>
        <v>0.27524520856820744</v>
      </c>
      <c r="J533" s="877">
        <v>432.75</v>
      </c>
    </row>
    <row r="534" spans="1:14" x14ac:dyDescent="0.2">
      <c r="A534" s="872"/>
      <c r="B534" s="872"/>
      <c r="C534" s="873" t="s">
        <v>227</v>
      </c>
      <c r="D534" s="874" t="s">
        <v>228</v>
      </c>
      <c r="E534" s="875">
        <v>61459.65</v>
      </c>
      <c r="F534" s="875">
        <f t="shared" si="132"/>
        <v>4999.9999999999927</v>
      </c>
      <c r="G534" s="876">
        <v>66459.649999999994</v>
      </c>
      <c r="H534" s="877">
        <v>16148.85</v>
      </c>
      <c r="I534" s="879">
        <f t="shared" si="131"/>
        <v>0.2429872862706921</v>
      </c>
      <c r="J534" s="877">
        <v>1205.0899999999999</v>
      </c>
    </row>
    <row r="535" spans="1:14" x14ac:dyDescent="0.2">
      <c r="A535" s="872"/>
      <c r="B535" s="872"/>
      <c r="C535" s="873" t="s">
        <v>237</v>
      </c>
      <c r="D535" s="874" t="s">
        <v>238</v>
      </c>
      <c r="E535" s="875">
        <v>21500</v>
      </c>
      <c r="F535" s="875">
        <f t="shared" si="132"/>
        <v>0</v>
      </c>
      <c r="G535" s="876">
        <v>21500</v>
      </c>
      <c r="H535" s="877">
        <v>5457.86</v>
      </c>
      <c r="I535" s="879">
        <f t="shared" si="131"/>
        <v>0.25385395348837209</v>
      </c>
      <c r="J535" s="877">
        <v>128.43</v>
      </c>
    </row>
    <row r="536" spans="1:14" x14ac:dyDescent="0.2">
      <c r="A536" s="872"/>
      <c r="B536" s="872"/>
      <c r="C536" s="873" t="s">
        <v>248</v>
      </c>
      <c r="D536" s="874" t="s">
        <v>249</v>
      </c>
      <c r="E536" s="875">
        <v>5000</v>
      </c>
      <c r="F536" s="875">
        <f t="shared" si="132"/>
        <v>0</v>
      </c>
      <c r="G536" s="876">
        <v>5000</v>
      </c>
      <c r="H536" s="877">
        <v>0</v>
      </c>
      <c r="I536" s="879">
        <f t="shared" si="131"/>
        <v>0</v>
      </c>
      <c r="J536" s="877">
        <v>0</v>
      </c>
    </row>
    <row r="537" spans="1:14" x14ac:dyDescent="0.2">
      <c r="A537" s="872"/>
      <c r="B537" s="872"/>
      <c r="C537" s="873" t="s">
        <v>229</v>
      </c>
      <c r="D537" s="874" t="s">
        <v>230</v>
      </c>
      <c r="E537" s="875">
        <v>47300</v>
      </c>
      <c r="F537" s="875">
        <f t="shared" si="132"/>
        <v>0</v>
      </c>
      <c r="G537" s="876">
        <v>47300</v>
      </c>
      <c r="H537" s="877">
        <v>36125.120000000003</v>
      </c>
      <c r="I537" s="879">
        <f t="shared" si="131"/>
        <v>0.76374460887949269</v>
      </c>
      <c r="J537" s="877">
        <v>0</v>
      </c>
    </row>
    <row r="538" spans="1:14" x14ac:dyDescent="0.2">
      <c r="A538" s="872"/>
      <c r="B538" s="872"/>
      <c r="C538" s="873" t="s">
        <v>250</v>
      </c>
      <c r="D538" s="874" t="s">
        <v>251</v>
      </c>
      <c r="E538" s="875">
        <v>147107.76999999999</v>
      </c>
      <c r="F538" s="875">
        <f t="shared" si="132"/>
        <v>-39999.999999999985</v>
      </c>
      <c r="G538" s="876">
        <v>107107.77</v>
      </c>
      <c r="H538" s="877">
        <v>12609.73</v>
      </c>
      <c r="I538" s="879">
        <f t="shared" si="131"/>
        <v>0.11772936734655197</v>
      </c>
      <c r="J538" s="877">
        <v>1473.71</v>
      </c>
    </row>
    <row r="539" spans="1:14" ht="15" x14ac:dyDescent="0.2">
      <c r="A539" s="871"/>
      <c r="B539" s="956" t="s">
        <v>431</v>
      </c>
      <c r="C539" s="957"/>
      <c r="D539" s="958" t="s">
        <v>12</v>
      </c>
      <c r="E539" s="959">
        <f>E540+E541+E543+E544+E545+E546+E542</f>
        <v>380973</v>
      </c>
      <c r="F539" s="959">
        <f>F540+F541+F543+F544+F545+F546+F542</f>
        <v>-38000</v>
      </c>
      <c r="G539" s="959">
        <f t="shared" ref="G539:H539" si="133">G540+G541+G543+G544+G545+G546+G542</f>
        <v>342973</v>
      </c>
      <c r="H539" s="959">
        <f t="shared" si="133"/>
        <v>27933.940000000002</v>
      </c>
      <c r="I539" s="964">
        <f t="shared" si="131"/>
        <v>8.1446469547165529E-2</v>
      </c>
      <c r="J539" s="959">
        <f>J540+J541+J543+J544+J545+J546+J542</f>
        <v>1809.05</v>
      </c>
    </row>
    <row r="540" spans="1:14" ht="45" x14ac:dyDescent="0.2">
      <c r="A540" s="872"/>
      <c r="B540" s="872"/>
      <c r="C540" s="873" t="s">
        <v>170</v>
      </c>
      <c r="D540" s="874" t="s">
        <v>325</v>
      </c>
      <c r="E540" s="875">
        <v>194200</v>
      </c>
      <c r="F540" s="875">
        <f>G540-E540</f>
        <v>-33000</v>
      </c>
      <c r="G540" s="876">
        <v>161200</v>
      </c>
      <c r="H540" s="877">
        <v>13000</v>
      </c>
      <c r="I540" s="879">
        <f t="shared" si="131"/>
        <v>8.0645161290322578E-2</v>
      </c>
      <c r="J540" s="877">
        <v>0</v>
      </c>
      <c r="N540" s="1639"/>
    </row>
    <row r="541" spans="1:14" x14ac:dyDescent="0.2">
      <c r="A541" s="872"/>
      <c r="B541" s="872"/>
      <c r="C541" s="873" t="s">
        <v>223</v>
      </c>
      <c r="D541" s="874" t="s">
        <v>224</v>
      </c>
      <c r="E541" s="875">
        <v>2047</v>
      </c>
      <c r="F541" s="875">
        <f>G541-E541</f>
        <v>0</v>
      </c>
      <c r="G541" s="876">
        <v>2047</v>
      </c>
      <c r="H541" s="877">
        <v>0</v>
      </c>
      <c r="I541" s="879">
        <f t="shared" si="131"/>
        <v>0</v>
      </c>
      <c r="J541" s="877">
        <v>0</v>
      </c>
    </row>
    <row r="542" spans="1:14" ht="22.5" x14ac:dyDescent="0.2">
      <c r="A542" s="1012"/>
      <c r="B542" s="1012"/>
      <c r="C542" s="873" t="s">
        <v>225</v>
      </c>
      <c r="D542" s="874" t="s">
        <v>694</v>
      </c>
      <c r="E542" s="875">
        <v>297</v>
      </c>
      <c r="F542" s="875">
        <v>0</v>
      </c>
      <c r="G542" s="876">
        <v>297</v>
      </c>
      <c r="H542" s="877">
        <v>0</v>
      </c>
      <c r="I542" s="879">
        <v>0</v>
      </c>
      <c r="J542" s="877">
        <v>0</v>
      </c>
    </row>
    <row r="543" spans="1:14" x14ac:dyDescent="0.2">
      <c r="A543" s="872"/>
      <c r="B543" s="872"/>
      <c r="C543" s="873" t="s">
        <v>234</v>
      </c>
      <c r="D543" s="874" t="s">
        <v>235</v>
      </c>
      <c r="E543" s="875">
        <v>12129</v>
      </c>
      <c r="F543" s="875">
        <f>G543-E543</f>
        <v>0</v>
      </c>
      <c r="G543" s="876">
        <v>12129</v>
      </c>
      <c r="H543" s="877">
        <v>5215.2</v>
      </c>
      <c r="I543" s="879">
        <f t="shared" si="131"/>
        <v>0.42997773930249811</v>
      </c>
      <c r="J543" s="877">
        <v>446</v>
      </c>
    </row>
    <row r="544" spans="1:14" x14ac:dyDescent="0.2">
      <c r="A544" s="872"/>
      <c r="B544" s="872"/>
      <c r="C544" s="873" t="s">
        <v>227</v>
      </c>
      <c r="D544" s="874" t="s">
        <v>228</v>
      </c>
      <c r="E544" s="875">
        <v>73800</v>
      </c>
      <c r="F544" s="875">
        <f>G544-E544</f>
        <v>-5000</v>
      </c>
      <c r="G544" s="876">
        <v>68800</v>
      </c>
      <c r="H544" s="877">
        <v>4179.74</v>
      </c>
      <c r="I544" s="879">
        <f t="shared" si="131"/>
        <v>6.0752034883720926E-2</v>
      </c>
      <c r="J544" s="877">
        <v>0</v>
      </c>
    </row>
    <row r="545" spans="1:10" x14ac:dyDescent="0.2">
      <c r="A545" s="872"/>
      <c r="B545" s="872"/>
      <c r="C545" s="873" t="s">
        <v>229</v>
      </c>
      <c r="D545" s="874" t="s">
        <v>230</v>
      </c>
      <c r="E545" s="875">
        <v>78800</v>
      </c>
      <c r="F545" s="875">
        <f>G545-E545</f>
        <v>0</v>
      </c>
      <c r="G545" s="876">
        <v>78800</v>
      </c>
      <c r="H545" s="877">
        <v>4479</v>
      </c>
      <c r="I545" s="879">
        <f t="shared" si="131"/>
        <v>5.6840101522842641E-2</v>
      </c>
      <c r="J545" s="877">
        <v>1363.05</v>
      </c>
    </row>
    <row r="546" spans="1:10" x14ac:dyDescent="0.2">
      <c r="A546" s="872"/>
      <c r="B546" s="872"/>
      <c r="C546" s="873" t="s">
        <v>231</v>
      </c>
      <c r="D546" s="874" t="s">
        <v>232</v>
      </c>
      <c r="E546" s="875">
        <v>19700</v>
      </c>
      <c r="F546" s="875">
        <f>G546-E546</f>
        <v>0</v>
      </c>
      <c r="G546" s="876">
        <v>19700</v>
      </c>
      <c r="H546" s="877">
        <v>1060</v>
      </c>
      <c r="I546" s="879">
        <f t="shared" si="131"/>
        <v>5.3807106598984772E-2</v>
      </c>
      <c r="J546" s="877">
        <v>0</v>
      </c>
    </row>
    <row r="547" spans="1:10" ht="21" customHeight="1" x14ac:dyDescent="0.2">
      <c r="A547" s="1694" t="s">
        <v>211</v>
      </c>
      <c r="B547" s="1695"/>
      <c r="C547" s="1695"/>
      <c r="D547" s="1696"/>
      <c r="E547" s="881">
        <f>E528+E502+E451+E398+E381+E321+E293+E185+E182+E178+E147+E133+E67+E61+E46+E41+E25+E17+E5</f>
        <v>86574669.409999996</v>
      </c>
      <c r="F547" s="881">
        <f>F528+F502+F451+F398+F381+F321+F293+F185+F182+F178+F147+F133+F67+F61+F46+F41+F25+F17+F5</f>
        <v>5540597.2999999998</v>
      </c>
      <c r="G547" s="881">
        <f>G528+G502+G451+G398+G381+G321+G293+G185+G182+G178+G147+G133+G67+G61+G46+G41+G25+G17+G5</f>
        <v>92115266.709999993</v>
      </c>
      <c r="H547" s="881">
        <f>H528+H502+H451+H398+H381+H321+H293+H185+H182+H178+H147+H133+H67+H61+H46+H41+H25+H17+H5</f>
        <v>45263452.399999991</v>
      </c>
      <c r="I547" s="882">
        <f>H547/G547</f>
        <v>0.49137840030903596</v>
      </c>
      <c r="J547" s="881">
        <f>J528+J502+J451+J398+J381+J321+J293+J185+J182+J178+J147+J133+J67+J61+J46+J41+J25+J17+J5</f>
        <v>1171303.8200000005</v>
      </c>
    </row>
  </sheetData>
  <mergeCells count="4">
    <mergeCell ref="A1:G1"/>
    <mergeCell ref="A2:J2"/>
    <mergeCell ref="A3:J3"/>
    <mergeCell ref="A547:D547"/>
  </mergeCells>
  <pageMargins left="0.74803149606299213" right="0" top="0.59055118110236227" bottom="0.39370078740157483" header="0.31496062992125984" footer="0.11811023622047245"/>
  <pageSetup paperSize="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13" workbookViewId="0">
      <selection activeCell="E36" sqref="E36"/>
    </sheetView>
  </sheetViews>
  <sheetFormatPr defaultRowHeight="12.75" x14ac:dyDescent="0.2"/>
  <cols>
    <col min="1" max="1" width="4.83203125" style="311" customWidth="1"/>
    <col min="2" max="2" width="7" style="311" customWidth="1"/>
    <col min="3" max="3" width="37.5" style="311" customWidth="1"/>
    <col min="4" max="4" width="15.83203125" style="311" customWidth="1"/>
    <col min="5" max="5" width="15.6640625" style="311" customWidth="1"/>
    <col min="6" max="6" width="14.6640625" style="311" customWidth="1"/>
    <col min="7" max="7" width="13.83203125" style="311" customWidth="1"/>
    <col min="8" max="8" width="10" style="311" customWidth="1"/>
    <col min="9" max="16384" width="9.33203125" style="311"/>
  </cols>
  <sheetData>
    <row r="1" spans="1:8" x14ac:dyDescent="0.2">
      <c r="D1" s="1705" t="s">
        <v>787</v>
      </c>
      <c r="E1" s="1705"/>
      <c r="F1" s="1705"/>
      <c r="G1" s="1705"/>
      <c r="H1" s="1705"/>
    </row>
    <row r="2" spans="1:8" x14ac:dyDescent="0.2">
      <c r="D2" s="1700"/>
      <c r="E2" s="1700"/>
    </row>
    <row r="3" spans="1:8" x14ac:dyDescent="0.2">
      <c r="D3" s="1700"/>
      <c r="E3" s="1700"/>
    </row>
    <row r="4" spans="1:8" x14ac:dyDescent="0.2">
      <c r="D4" s="313"/>
      <c r="E4" s="312"/>
    </row>
    <row r="5" spans="1:8" ht="11.25" customHeight="1" x14ac:dyDescent="0.2">
      <c r="D5" s="314"/>
      <c r="E5" s="312"/>
    </row>
    <row r="6" spans="1:8" ht="18.600000000000001" customHeight="1" x14ac:dyDescent="0.2">
      <c r="D6" s="314"/>
      <c r="E6" s="312"/>
    </row>
    <row r="7" spans="1:8" ht="21" customHeight="1" x14ac:dyDescent="0.2">
      <c r="A7" s="1706" t="s">
        <v>611</v>
      </c>
      <c r="B7" s="1706"/>
      <c r="C7" s="1706"/>
      <c r="D7" s="1706"/>
      <c r="E7" s="1706"/>
      <c r="F7" s="1706"/>
      <c r="G7" s="1706"/>
      <c r="H7" s="1706"/>
    </row>
    <row r="8" spans="1:8" ht="18.75" customHeight="1" x14ac:dyDescent="0.25">
      <c r="A8" s="1707" t="s">
        <v>483</v>
      </c>
      <c r="B8" s="1707"/>
      <c r="C8" s="1707"/>
      <c r="D8" s="1707"/>
      <c r="E8" s="1707"/>
      <c r="F8" s="1707"/>
      <c r="G8" s="1707"/>
      <c r="H8" s="1707"/>
    </row>
    <row r="9" spans="1:8" ht="21" customHeight="1" x14ac:dyDescent="0.25">
      <c r="A9" s="1708" t="s">
        <v>784</v>
      </c>
      <c r="B9" s="1708"/>
      <c r="C9" s="1708"/>
      <c r="D9" s="1708"/>
      <c r="E9" s="1708"/>
      <c r="F9" s="1708"/>
      <c r="G9" s="1708"/>
      <c r="H9" s="1708"/>
    </row>
    <row r="10" spans="1:8" ht="12.6" customHeight="1" x14ac:dyDescent="0.2"/>
    <row r="11" spans="1:8" ht="13.5" thickBot="1" x14ac:dyDescent="0.25">
      <c r="D11" s="315"/>
      <c r="E11" s="1699" t="s">
        <v>484</v>
      </c>
      <c r="F11" s="1699"/>
      <c r="G11" s="1699"/>
    </row>
    <row r="12" spans="1:8" ht="15" customHeight="1" thickBot="1" x14ac:dyDescent="0.25">
      <c r="A12" s="1716" t="s">
        <v>485</v>
      </c>
      <c r="B12" s="1717" t="s">
        <v>437</v>
      </c>
      <c r="C12" s="1717" t="s">
        <v>486</v>
      </c>
      <c r="D12" s="1701" t="s">
        <v>785</v>
      </c>
      <c r="E12" s="1702"/>
      <c r="F12" s="1709" t="s">
        <v>786</v>
      </c>
      <c r="G12" s="1710"/>
      <c r="H12" s="1713" t="s">
        <v>586</v>
      </c>
    </row>
    <row r="13" spans="1:8" ht="15.75" customHeight="1" thickBot="1" x14ac:dyDescent="0.25">
      <c r="A13" s="1716"/>
      <c r="B13" s="1717"/>
      <c r="C13" s="1717"/>
      <c r="D13" s="1703"/>
      <c r="E13" s="1704"/>
      <c r="F13" s="1711"/>
      <c r="G13" s="1712"/>
      <c r="H13" s="1714"/>
    </row>
    <row r="14" spans="1:8" ht="21" customHeight="1" x14ac:dyDescent="0.2">
      <c r="A14" s="1716"/>
      <c r="B14" s="1717"/>
      <c r="C14" s="1718"/>
      <c r="D14" s="553" t="s">
        <v>612</v>
      </c>
      <c r="E14" s="553" t="s">
        <v>613</v>
      </c>
      <c r="F14" s="553" t="s">
        <v>612</v>
      </c>
      <c r="G14" s="553" t="s">
        <v>613</v>
      </c>
      <c r="H14" s="1715"/>
    </row>
    <row r="15" spans="1:8" ht="27.75" customHeight="1" x14ac:dyDescent="0.2">
      <c r="A15" s="572" t="s">
        <v>471</v>
      </c>
      <c r="B15" s="554">
        <v>992</v>
      </c>
      <c r="C15" s="569" t="s">
        <v>487</v>
      </c>
      <c r="D15" s="555"/>
      <c r="E15" s="556">
        <v>419800</v>
      </c>
      <c r="F15" s="576"/>
      <c r="G15" s="576">
        <v>0</v>
      </c>
      <c r="H15" s="579">
        <f>G15/E15</f>
        <v>0</v>
      </c>
    </row>
    <row r="16" spans="1:8" ht="32.25" customHeight="1" x14ac:dyDescent="0.2">
      <c r="A16" s="572" t="s">
        <v>459</v>
      </c>
      <c r="B16" s="554">
        <v>992</v>
      </c>
      <c r="C16" s="569" t="s">
        <v>487</v>
      </c>
      <c r="D16" s="557"/>
      <c r="E16" s="558">
        <v>125000</v>
      </c>
      <c r="F16" s="576"/>
      <c r="G16" s="576">
        <v>0</v>
      </c>
      <c r="H16" s="579">
        <f t="shared" ref="H16:H20" si="0">G16/E16</f>
        <v>0</v>
      </c>
    </row>
    <row r="17" spans="1:8" ht="30.75" customHeight="1" x14ac:dyDescent="0.2">
      <c r="A17" s="572" t="s">
        <v>466</v>
      </c>
      <c r="B17" s="554">
        <v>992</v>
      </c>
      <c r="C17" s="569" t="s">
        <v>487</v>
      </c>
      <c r="D17" s="557"/>
      <c r="E17" s="558">
        <v>265684.95</v>
      </c>
      <c r="F17" s="576"/>
      <c r="G17" s="576">
        <v>0</v>
      </c>
      <c r="H17" s="579">
        <f t="shared" si="0"/>
        <v>0</v>
      </c>
    </row>
    <row r="18" spans="1:8" ht="32.25" customHeight="1" x14ac:dyDescent="0.2">
      <c r="A18" s="573" t="s">
        <v>488</v>
      </c>
      <c r="B18" s="559">
        <v>992</v>
      </c>
      <c r="C18" s="569" t="s">
        <v>487</v>
      </c>
      <c r="D18" s="560"/>
      <c r="E18" s="561">
        <v>400000</v>
      </c>
      <c r="F18" s="576"/>
      <c r="G18" s="576">
        <v>200000</v>
      </c>
      <c r="H18" s="579">
        <f t="shared" si="0"/>
        <v>0.5</v>
      </c>
    </row>
    <row r="19" spans="1:8" ht="29.25" customHeight="1" x14ac:dyDescent="0.2">
      <c r="A19" s="573" t="s">
        <v>489</v>
      </c>
      <c r="B19" s="559">
        <v>992</v>
      </c>
      <c r="C19" s="569" t="s">
        <v>487</v>
      </c>
      <c r="D19" s="560"/>
      <c r="E19" s="561">
        <v>137000</v>
      </c>
      <c r="F19" s="576"/>
      <c r="G19" s="576">
        <v>0</v>
      </c>
      <c r="H19" s="579">
        <f t="shared" si="0"/>
        <v>0</v>
      </c>
    </row>
    <row r="20" spans="1:8" ht="29.25" customHeight="1" x14ac:dyDescent="0.2">
      <c r="A20" s="573" t="s">
        <v>490</v>
      </c>
      <c r="B20" s="559">
        <v>992</v>
      </c>
      <c r="C20" s="570" t="s">
        <v>788</v>
      </c>
      <c r="D20" s="560"/>
      <c r="E20" s="561">
        <v>100000</v>
      </c>
      <c r="F20" s="1276"/>
      <c r="G20" s="1276">
        <v>50000</v>
      </c>
      <c r="H20" s="1277">
        <f t="shared" si="0"/>
        <v>0.5</v>
      </c>
    </row>
    <row r="21" spans="1:8" ht="25.5" x14ac:dyDescent="0.2">
      <c r="A21" s="573" t="s">
        <v>588</v>
      </c>
      <c r="B21" s="559">
        <v>992</v>
      </c>
      <c r="C21" s="570" t="s">
        <v>487</v>
      </c>
      <c r="D21" s="562"/>
      <c r="E21" s="561">
        <v>469315.05</v>
      </c>
      <c r="F21" s="575"/>
      <c r="G21" s="574">
        <v>0</v>
      </c>
      <c r="H21" s="1278">
        <v>0</v>
      </c>
    </row>
    <row r="22" spans="1:8" ht="25.5" x14ac:dyDescent="0.2">
      <c r="A22" s="573" t="s">
        <v>589</v>
      </c>
      <c r="B22" s="559">
        <v>931</v>
      </c>
      <c r="C22" s="570" t="s">
        <v>789</v>
      </c>
      <c r="D22" s="1284">
        <v>3609950</v>
      </c>
      <c r="E22" s="1285"/>
      <c r="F22" s="1286" t="s">
        <v>614</v>
      </c>
      <c r="G22" s="1287"/>
      <c r="H22" s="1288" t="s">
        <v>614</v>
      </c>
    </row>
    <row r="23" spans="1:8" ht="39.75" customHeight="1" x14ac:dyDescent="0.2">
      <c r="A23" s="1280" t="s">
        <v>590</v>
      </c>
      <c r="B23" s="1279">
        <v>950</v>
      </c>
      <c r="C23" s="570" t="s">
        <v>790</v>
      </c>
      <c r="D23" s="560">
        <v>677777.53</v>
      </c>
      <c r="E23" s="561"/>
      <c r="F23" s="577" t="s">
        <v>614</v>
      </c>
      <c r="G23" s="576"/>
      <c r="H23" s="580" t="s">
        <v>614</v>
      </c>
    </row>
    <row r="24" spans="1:8" ht="33.75" customHeight="1" x14ac:dyDescent="0.2">
      <c r="A24" s="1292"/>
      <c r="B24" s="1291"/>
      <c r="C24" s="1281" t="s">
        <v>791</v>
      </c>
      <c r="D24" s="563">
        <v>2430482</v>
      </c>
      <c r="E24" s="561"/>
      <c r="F24" s="577" t="s">
        <v>614</v>
      </c>
      <c r="G24" s="576"/>
      <c r="H24" s="580" t="s">
        <v>614</v>
      </c>
    </row>
    <row r="25" spans="1:8" ht="33.75" customHeight="1" x14ac:dyDescent="0.2">
      <c r="A25" s="1292"/>
      <c r="B25" s="1291"/>
      <c r="C25" s="1282" t="s">
        <v>491</v>
      </c>
      <c r="D25" s="562">
        <f>D23+D24</f>
        <v>3108259.5300000003</v>
      </c>
      <c r="E25" s="1285"/>
      <c r="F25" s="578">
        <v>4057050.16</v>
      </c>
      <c r="G25" s="578"/>
      <c r="H25" s="1290">
        <f>F25/D25</f>
        <v>1.3052482010728363</v>
      </c>
    </row>
    <row r="26" spans="1:8" ht="32.25" customHeight="1" x14ac:dyDescent="0.2">
      <c r="A26" s="1289"/>
      <c r="B26" s="1283"/>
      <c r="C26" s="571" t="s">
        <v>492</v>
      </c>
      <c r="D26" s="564">
        <f>D22+D25</f>
        <v>6718209.5300000003</v>
      </c>
      <c r="E26" s="565">
        <f>SUM(E15:E21)</f>
        <v>1916800</v>
      </c>
      <c r="F26" s="565">
        <f>F25+F21</f>
        <v>4057050.16</v>
      </c>
      <c r="G26" s="565">
        <f>SUM(G15:G21)</f>
        <v>250000</v>
      </c>
      <c r="H26" s="581" t="s">
        <v>614</v>
      </c>
    </row>
    <row r="27" spans="1:8" ht="30.75" customHeight="1" thickBot="1" x14ac:dyDescent="0.25">
      <c r="A27" s="566"/>
      <c r="B27" s="567"/>
      <c r="C27" s="568" t="s">
        <v>493</v>
      </c>
      <c r="D27" s="1697">
        <f>D26-E26</f>
        <v>4801409.53</v>
      </c>
      <c r="E27" s="1698"/>
      <c r="F27" s="1697">
        <f>F26-G26</f>
        <v>3807050.16</v>
      </c>
      <c r="G27" s="1698"/>
      <c r="H27" s="582" t="s">
        <v>614</v>
      </c>
    </row>
  </sheetData>
  <sheetProtection selectLockedCells="1" selectUnlockedCells="1"/>
  <mergeCells count="15">
    <mergeCell ref="D1:H1"/>
    <mergeCell ref="A7:H7"/>
    <mergeCell ref="A8:H8"/>
    <mergeCell ref="A9:H9"/>
    <mergeCell ref="F12:G13"/>
    <mergeCell ref="H12:H14"/>
    <mergeCell ref="A12:A14"/>
    <mergeCell ref="B12:B14"/>
    <mergeCell ref="C12:C14"/>
    <mergeCell ref="F27:G27"/>
    <mergeCell ref="E11:G11"/>
    <mergeCell ref="D27:E27"/>
    <mergeCell ref="D2:E2"/>
    <mergeCell ref="D3:E3"/>
    <mergeCell ref="D12:E13"/>
  </mergeCells>
  <pageMargins left="0.7" right="0.7" top="0.75" bottom="0.75" header="0.3" footer="0.3"/>
  <pageSetup paperSize="9" scale="93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6" zoomScaleNormal="100" workbookViewId="0">
      <selection activeCell="P6" sqref="P6"/>
    </sheetView>
  </sheetViews>
  <sheetFormatPr defaultRowHeight="12.75" x14ac:dyDescent="0.2"/>
  <cols>
    <col min="1" max="1" width="4.83203125" style="316" customWidth="1"/>
    <col min="2" max="2" width="39.1640625" style="316" customWidth="1"/>
    <col min="3" max="3" width="7.1640625" style="316" customWidth="1"/>
    <col min="4" max="4" width="9.33203125" style="316" customWidth="1"/>
    <col min="5" max="5" width="10.1640625" style="316" customWidth="1"/>
    <col min="6" max="6" width="16.33203125" style="316" hidden="1" customWidth="1"/>
    <col min="7" max="7" width="18" style="316" customWidth="1"/>
    <col min="8" max="8" width="15.1640625" style="316" customWidth="1"/>
    <col min="9" max="9" width="17" style="316" customWidth="1"/>
    <col min="10" max="10" width="21.83203125" style="316" customWidth="1"/>
    <col min="11" max="11" width="12" style="316" customWidth="1"/>
    <col min="12" max="12" width="23.33203125" style="316" customWidth="1"/>
    <col min="13" max="13" width="13.6640625" style="316" bestFit="1" customWidth="1"/>
    <col min="14" max="16384" width="9.33203125" style="316"/>
  </cols>
  <sheetData>
    <row r="1" spans="1:13" x14ac:dyDescent="0.2">
      <c r="J1" s="1725" t="s">
        <v>615</v>
      </c>
      <c r="K1" s="1725"/>
      <c r="L1" s="1725"/>
    </row>
    <row r="2" spans="1:13" s="317" customFormat="1" ht="34.5" customHeight="1" thickBot="1" x14ac:dyDescent="0.25">
      <c r="A2" s="1726" t="s">
        <v>798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  <c r="L2" s="1726"/>
    </row>
    <row r="3" spans="1:13" s="317" customFormat="1" ht="24.75" customHeight="1" thickBot="1" x14ac:dyDescent="0.25">
      <c r="A3" s="1727" t="s">
        <v>485</v>
      </c>
      <c r="B3" s="1729" t="s">
        <v>494</v>
      </c>
      <c r="C3" s="1731" t="s">
        <v>495</v>
      </c>
      <c r="D3" s="1731" t="s">
        <v>1</v>
      </c>
      <c r="E3" s="1733" t="s">
        <v>2</v>
      </c>
      <c r="F3" s="626"/>
      <c r="G3" s="1735" t="s">
        <v>814</v>
      </c>
      <c r="H3" s="1736"/>
      <c r="I3" s="1737"/>
      <c r="J3" s="1738" t="s">
        <v>794</v>
      </c>
      <c r="K3" s="1740" t="s">
        <v>616</v>
      </c>
      <c r="L3" s="1731" t="s">
        <v>497</v>
      </c>
      <c r="M3" s="624"/>
    </row>
    <row r="4" spans="1:13" ht="102" customHeight="1" x14ac:dyDescent="0.2">
      <c r="A4" s="1728"/>
      <c r="B4" s="1730"/>
      <c r="C4" s="1732"/>
      <c r="D4" s="1732"/>
      <c r="E4" s="1734"/>
      <c r="F4" s="318" t="s">
        <v>496</v>
      </c>
      <c r="G4" s="584" t="s">
        <v>792</v>
      </c>
      <c r="H4" s="584" t="s">
        <v>4</v>
      </c>
      <c r="I4" s="584" t="s">
        <v>793</v>
      </c>
      <c r="J4" s="1739"/>
      <c r="K4" s="1741"/>
      <c r="L4" s="1732"/>
      <c r="M4" s="625"/>
    </row>
    <row r="5" spans="1:13" x14ac:dyDescent="0.2">
      <c r="A5" s="1293">
        <v>1</v>
      </c>
      <c r="B5" s="1293">
        <v>2</v>
      </c>
      <c r="C5" s="1722">
        <v>3</v>
      </c>
      <c r="D5" s="1723"/>
      <c r="E5" s="1724"/>
      <c r="F5" s="1293">
        <v>4</v>
      </c>
      <c r="G5" s="1294">
        <v>5</v>
      </c>
      <c r="H5" s="1294" t="s">
        <v>498</v>
      </c>
      <c r="I5" s="1294" t="s">
        <v>499</v>
      </c>
      <c r="J5" s="1294" t="s">
        <v>500</v>
      </c>
      <c r="K5" s="1294" t="s">
        <v>501</v>
      </c>
      <c r="L5" s="1302" t="s">
        <v>507</v>
      </c>
    </row>
    <row r="6" spans="1:13" ht="45" x14ac:dyDescent="0.2">
      <c r="A6" s="1295" t="s">
        <v>502</v>
      </c>
      <c r="B6" s="1296" t="s">
        <v>796</v>
      </c>
      <c r="C6" s="1297" t="s">
        <v>24</v>
      </c>
      <c r="D6" s="1297" t="s">
        <v>245</v>
      </c>
      <c r="E6" s="1297" t="s">
        <v>10</v>
      </c>
      <c r="F6" s="322">
        <v>150000</v>
      </c>
      <c r="G6" s="322">
        <v>800000</v>
      </c>
      <c r="H6" s="322">
        <f>I6-G6</f>
        <v>250000</v>
      </c>
      <c r="I6" s="322">
        <v>1050000</v>
      </c>
      <c r="J6" s="322">
        <v>0</v>
      </c>
      <c r="K6" s="585">
        <f>J6/I6</f>
        <v>0</v>
      </c>
      <c r="L6" s="1648" t="s">
        <v>884</v>
      </c>
    </row>
    <row r="7" spans="1:13" ht="45" x14ac:dyDescent="0.2">
      <c r="A7" s="1295" t="s">
        <v>503</v>
      </c>
      <c r="B7" s="1296" t="s">
        <v>795</v>
      </c>
      <c r="C7" s="1297" t="s">
        <v>24</v>
      </c>
      <c r="D7" s="1297" t="s">
        <v>26</v>
      </c>
      <c r="E7" s="1297" t="s">
        <v>250</v>
      </c>
      <c r="F7" s="322">
        <f>I7</f>
        <v>3956285.35</v>
      </c>
      <c r="G7" s="322">
        <v>1843463.35</v>
      </c>
      <c r="H7" s="322">
        <f>I7-G7</f>
        <v>2112822</v>
      </c>
      <c r="I7" s="322">
        <v>3956285.35</v>
      </c>
      <c r="J7" s="322">
        <v>1669286.59</v>
      </c>
      <c r="K7" s="585">
        <f t="shared" ref="K7:K31" si="0">J7/I7</f>
        <v>0.4219328087646661</v>
      </c>
      <c r="L7" s="1648" t="s">
        <v>887</v>
      </c>
    </row>
    <row r="8" spans="1:13" ht="45" x14ac:dyDescent="0.2">
      <c r="A8" s="1295" t="s">
        <v>504</v>
      </c>
      <c r="B8" s="1296" t="s">
        <v>826</v>
      </c>
      <c r="C8" s="1297" t="s">
        <v>24</v>
      </c>
      <c r="D8" s="1297" t="s">
        <v>26</v>
      </c>
      <c r="E8" s="1297" t="s">
        <v>250</v>
      </c>
      <c r="F8" s="322">
        <v>150000</v>
      </c>
      <c r="G8" s="322">
        <v>0</v>
      </c>
      <c r="H8" s="322">
        <f>I8-G8</f>
        <v>898777.53</v>
      </c>
      <c r="I8" s="322">
        <v>898777.53</v>
      </c>
      <c r="J8" s="322">
        <v>0</v>
      </c>
      <c r="K8" s="585">
        <f t="shared" si="0"/>
        <v>0</v>
      </c>
      <c r="L8" s="1648" t="s">
        <v>888</v>
      </c>
    </row>
    <row r="9" spans="1:13" ht="45" x14ac:dyDescent="0.2">
      <c r="A9" s="1295" t="s">
        <v>505</v>
      </c>
      <c r="B9" s="1298" t="s">
        <v>827</v>
      </c>
      <c r="C9" s="1299" t="s">
        <v>24</v>
      </c>
      <c r="D9" s="1299" t="s">
        <v>26</v>
      </c>
      <c r="E9" s="1299" t="s">
        <v>250</v>
      </c>
      <c r="F9" s="1300"/>
      <c r="G9" s="1300">
        <v>0</v>
      </c>
      <c r="H9" s="1300">
        <f>I9-G9</f>
        <v>199732</v>
      </c>
      <c r="I9" s="1300">
        <v>199732</v>
      </c>
      <c r="J9" s="1300">
        <v>0</v>
      </c>
      <c r="K9" s="585">
        <f t="shared" si="0"/>
        <v>0</v>
      </c>
      <c r="L9" s="1648" t="s">
        <v>889</v>
      </c>
    </row>
    <row r="10" spans="1:13" ht="25.5" x14ac:dyDescent="0.2">
      <c r="A10" s="1295" t="s">
        <v>506</v>
      </c>
      <c r="B10" s="1296" t="s">
        <v>797</v>
      </c>
      <c r="C10" s="1297" t="s">
        <v>252</v>
      </c>
      <c r="D10" s="1297" t="s">
        <v>254</v>
      </c>
      <c r="E10" s="1297" t="s">
        <v>250</v>
      </c>
      <c r="F10" s="322">
        <v>30000</v>
      </c>
      <c r="G10" s="322">
        <v>40000</v>
      </c>
      <c r="H10" s="322">
        <f t="shared" ref="H10:H25" si="1">I10-G10</f>
        <v>-40000</v>
      </c>
      <c r="I10" s="322">
        <v>0</v>
      </c>
      <c r="J10" s="322">
        <v>0</v>
      </c>
      <c r="K10" s="585">
        <v>0</v>
      </c>
      <c r="L10" s="1673" t="s">
        <v>614</v>
      </c>
    </row>
    <row r="11" spans="1:13" x14ac:dyDescent="0.2">
      <c r="A11" s="1295" t="s">
        <v>498</v>
      </c>
      <c r="B11" s="1296" t="s">
        <v>799</v>
      </c>
      <c r="C11" s="1297" t="s">
        <v>252</v>
      </c>
      <c r="D11" s="1297" t="s">
        <v>254</v>
      </c>
      <c r="E11" s="1297" t="s">
        <v>250</v>
      </c>
      <c r="F11" s="322">
        <v>9500</v>
      </c>
      <c r="G11" s="322">
        <v>50000</v>
      </c>
      <c r="H11" s="322">
        <f t="shared" si="1"/>
        <v>-50000</v>
      </c>
      <c r="I11" s="322">
        <v>0</v>
      </c>
      <c r="J11" s="322">
        <v>0</v>
      </c>
      <c r="K11" s="585">
        <v>0</v>
      </c>
      <c r="L11" s="1673" t="s">
        <v>614</v>
      </c>
    </row>
    <row r="12" spans="1:13" ht="25.5" x14ac:dyDescent="0.2">
      <c r="A12" s="1295" t="s">
        <v>499</v>
      </c>
      <c r="B12" s="1296" t="s">
        <v>801</v>
      </c>
      <c r="C12" s="1297" t="s">
        <v>30</v>
      </c>
      <c r="D12" s="1297" t="s">
        <v>32</v>
      </c>
      <c r="E12" s="1297" t="s">
        <v>257</v>
      </c>
      <c r="F12" s="322">
        <v>135000</v>
      </c>
      <c r="G12" s="322">
        <v>3000</v>
      </c>
      <c r="H12" s="322">
        <f t="shared" ref="H12" si="2">I12-G12</f>
        <v>0</v>
      </c>
      <c r="I12" s="322">
        <v>3000</v>
      </c>
      <c r="J12" s="322">
        <v>0</v>
      </c>
      <c r="K12" s="585">
        <f t="shared" si="0"/>
        <v>0</v>
      </c>
      <c r="L12" s="1648" t="s">
        <v>885</v>
      </c>
    </row>
    <row r="13" spans="1:13" ht="22.5" x14ac:dyDescent="0.2">
      <c r="A13" s="1295" t="s">
        <v>500</v>
      </c>
      <c r="B13" s="1296" t="s">
        <v>802</v>
      </c>
      <c r="C13" s="1297" t="s">
        <v>30</v>
      </c>
      <c r="D13" s="1297" t="s">
        <v>32</v>
      </c>
      <c r="E13" s="1297" t="s">
        <v>257</v>
      </c>
      <c r="F13" s="322">
        <v>130000</v>
      </c>
      <c r="G13" s="322">
        <v>42500</v>
      </c>
      <c r="H13" s="322">
        <f>I13-G13</f>
        <v>0</v>
      </c>
      <c r="I13" s="322">
        <v>42500</v>
      </c>
      <c r="J13" s="322">
        <v>0</v>
      </c>
      <c r="K13" s="585">
        <f t="shared" si="0"/>
        <v>0</v>
      </c>
      <c r="L13" s="1648" t="s">
        <v>885</v>
      </c>
    </row>
    <row r="14" spans="1:13" ht="56.25" x14ac:dyDescent="0.2">
      <c r="A14" s="1295" t="s">
        <v>501</v>
      </c>
      <c r="B14" s="1296" t="s">
        <v>800</v>
      </c>
      <c r="C14" s="1297" t="s">
        <v>30</v>
      </c>
      <c r="D14" s="1297" t="s">
        <v>32</v>
      </c>
      <c r="E14" s="1297" t="s">
        <v>257</v>
      </c>
      <c r="F14" s="322">
        <v>20000</v>
      </c>
      <c r="G14" s="322">
        <v>157500</v>
      </c>
      <c r="H14" s="322">
        <f t="shared" si="1"/>
        <v>0</v>
      </c>
      <c r="I14" s="322">
        <v>157500</v>
      </c>
      <c r="J14" s="322">
        <v>157500</v>
      </c>
      <c r="K14" s="585">
        <f t="shared" si="0"/>
        <v>1</v>
      </c>
      <c r="L14" s="1648" t="s">
        <v>886</v>
      </c>
    </row>
    <row r="15" spans="1:13" ht="25.5" x14ac:dyDescent="0.2">
      <c r="A15" s="1295" t="s">
        <v>507</v>
      </c>
      <c r="B15" s="1296" t="s">
        <v>828</v>
      </c>
      <c r="C15" s="1297" t="s">
        <v>45</v>
      </c>
      <c r="D15" s="1297" t="s">
        <v>49</v>
      </c>
      <c r="E15" s="1297" t="s">
        <v>250</v>
      </c>
      <c r="F15" s="322"/>
      <c r="G15" s="322">
        <v>0</v>
      </c>
      <c r="H15" s="322">
        <f t="shared" si="1"/>
        <v>19000</v>
      </c>
      <c r="I15" s="322">
        <v>19000</v>
      </c>
      <c r="J15" s="322">
        <v>19000</v>
      </c>
      <c r="K15" s="585">
        <f t="shared" si="0"/>
        <v>1</v>
      </c>
      <c r="L15" s="1648" t="s">
        <v>885</v>
      </c>
    </row>
    <row r="16" spans="1:13" ht="38.25" x14ac:dyDescent="0.2">
      <c r="A16" s="1295" t="s">
        <v>508</v>
      </c>
      <c r="B16" s="1296" t="s">
        <v>803</v>
      </c>
      <c r="C16" s="1297" t="s">
        <v>45</v>
      </c>
      <c r="D16" s="1297" t="s">
        <v>49</v>
      </c>
      <c r="E16" s="1297" t="s">
        <v>250</v>
      </c>
      <c r="F16" s="322">
        <v>900000</v>
      </c>
      <c r="G16" s="322">
        <v>260000</v>
      </c>
      <c r="H16" s="322">
        <f t="shared" si="1"/>
        <v>-260000</v>
      </c>
      <c r="I16" s="322">
        <v>0</v>
      </c>
      <c r="J16" s="322">
        <v>0</v>
      </c>
      <c r="K16" s="585">
        <v>0</v>
      </c>
      <c r="L16" s="1673" t="s">
        <v>614</v>
      </c>
    </row>
    <row r="17" spans="1:13" ht="38.25" x14ac:dyDescent="0.2">
      <c r="A17" s="1295" t="s">
        <v>509</v>
      </c>
      <c r="B17" s="1296" t="s">
        <v>804</v>
      </c>
      <c r="C17" s="1297" t="s">
        <v>45</v>
      </c>
      <c r="D17" s="1297" t="s">
        <v>49</v>
      </c>
      <c r="E17" s="1297" t="s">
        <v>250</v>
      </c>
      <c r="F17" s="322">
        <v>80000</v>
      </c>
      <c r="G17" s="322">
        <v>140000</v>
      </c>
      <c r="H17" s="322">
        <f t="shared" si="1"/>
        <v>-140000</v>
      </c>
      <c r="I17" s="322">
        <v>0</v>
      </c>
      <c r="J17" s="322">
        <v>0</v>
      </c>
      <c r="K17" s="585">
        <v>0</v>
      </c>
      <c r="L17" s="1673" t="s">
        <v>614</v>
      </c>
    </row>
    <row r="18" spans="1:13" ht="78.75" x14ac:dyDescent="0.2">
      <c r="A18" s="1295" t="s">
        <v>510</v>
      </c>
      <c r="B18" s="1296" t="s">
        <v>829</v>
      </c>
      <c r="C18" s="1297" t="s">
        <v>60</v>
      </c>
      <c r="D18" s="1297" t="s">
        <v>683</v>
      </c>
      <c r="E18" s="1297" t="s">
        <v>319</v>
      </c>
      <c r="F18" s="322"/>
      <c r="G18" s="322">
        <v>0</v>
      </c>
      <c r="H18" s="322">
        <f t="shared" si="1"/>
        <v>47500</v>
      </c>
      <c r="I18" s="322">
        <v>47500</v>
      </c>
      <c r="J18" s="322">
        <v>0</v>
      </c>
      <c r="K18" s="585">
        <f t="shared" si="0"/>
        <v>0</v>
      </c>
      <c r="L18" s="1648" t="s">
        <v>890</v>
      </c>
    </row>
    <row r="19" spans="1:13" ht="78.75" x14ac:dyDescent="0.2">
      <c r="A19" s="1295" t="s">
        <v>511</v>
      </c>
      <c r="B19" s="1296" t="s">
        <v>830</v>
      </c>
      <c r="C19" s="1297" t="s">
        <v>126</v>
      </c>
      <c r="D19" s="1297" t="s">
        <v>128</v>
      </c>
      <c r="E19" s="1297" t="s">
        <v>250</v>
      </c>
      <c r="F19" s="322"/>
      <c r="G19" s="322">
        <v>0</v>
      </c>
      <c r="H19" s="322">
        <f t="shared" si="1"/>
        <v>84423</v>
      </c>
      <c r="I19" s="322">
        <v>84423</v>
      </c>
      <c r="J19" s="322">
        <v>0</v>
      </c>
      <c r="K19" s="585">
        <f t="shared" si="0"/>
        <v>0</v>
      </c>
      <c r="L19" s="1648" t="s">
        <v>891</v>
      </c>
    </row>
    <row r="20" spans="1:13" ht="25.5" x14ac:dyDescent="0.2">
      <c r="A20" s="1295" t="s">
        <v>512</v>
      </c>
      <c r="B20" s="1296" t="s">
        <v>805</v>
      </c>
      <c r="C20" s="1297" t="s">
        <v>366</v>
      </c>
      <c r="D20" s="1297" t="s">
        <v>368</v>
      </c>
      <c r="E20" s="1297" t="s">
        <v>370</v>
      </c>
      <c r="F20" s="322">
        <v>0</v>
      </c>
      <c r="G20" s="322">
        <v>60000</v>
      </c>
      <c r="H20" s="322">
        <f t="shared" si="1"/>
        <v>-40000</v>
      </c>
      <c r="I20" s="322">
        <v>20000</v>
      </c>
      <c r="J20" s="322">
        <v>0</v>
      </c>
      <c r="K20" s="585">
        <f t="shared" si="0"/>
        <v>0</v>
      </c>
      <c r="L20" s="1648" t="s">
        <v>885</v>
      </c>
    </row>
    <row r="21" spans="1:13" ht="56.25" x14ac:dyDescent="0.2">
      <c r="A21" s="1295" t="s">
        <v>513</v>
      </c>
      <c r="B21" s="1296" t="s">
        <v>831</v>
      </c>
      <c r="C21" s="1297" t="s">
        <v>366</v>
      </c>
      <c r="D21" s="1297" t="s">
        <v>368</v>
      </c>
      <c r="E21" s="1297" t="s">
        <v>10</v>
      </c>
      <c r="F21" s="322"/>
      <c r="G21" s="322">
        <v>0</v>
      </c>
      <c r="H21" s="322">
        <f t="shared" si="1"/>
        <v>60000</v>
      </c>
      <c r="I21" s="322">
        <v>60000</v>
      </c>
      <c r="J21" s="322">
        <v>60000</v>
      </c>
      <c r="K21" s="585">
        <f t="shared" si="0"/>
        <v>1</v>
      </c>
      <c r="L21" s="1648" t="s">
        <v>892</v>
      </c>
    </row>
    <row r="22" spans="1:13" ht="67.5" x14ac:dyDescent="0.2">
      <c r="A22" s="1295" t="s">
        <v>514</v>
      </c>
      <c r="B22" s="319" t="s">
        <v>807</v>
      </c>
      <c r="C22" s="320" t="s">
        <v>193</v>
      </c>
      <c r="D22" s="320" t="s">
        <v>403</v>
      </c>
      <c r="E22" s="320" t="s">
        <v>250</v>
      </c>
      <c r="F22" s="321">
        <f>I22</f>
        <v>80000</v>
      </c>
      <c r="G22" s="322">
        <v>80000</v>
      </c>
      <c r="H22" s="322">
        <f>I22-G22</f>
        <v>0</v>
      </c>
      <c r="I22" s="322">
        <v>80000</v>
      </c>
      <c r="J22" s="322">
        <v>0</v>
      </c>
      <c r="K22" s="585">
        <f t="shared" si="0"/>
        <v>0</v>
      </c>
      <c r="L22" s="1648" t="s">
        <v>893</v>
      </c>
    </row>
    <row r="23" spans="1:13" ht="22.5" x14ac:dyDescent="0.2">
      <c r="A23" s="1295" t="s">
        <v>515</v>
      </c>
      <c r="B23" s="1301" t="s">
        <v>806</v>
      </c>
      <c r="C23" s="1299" t="s">
        <v>193</v>
      </c>
      <c r="D23" s="1299" t="s">
        <v>403</v>
      </c>
      <c r="E23" s="1299" t="s">
        <v>405</v>
      </c>
      <c r="F23" s="1300">
        <f>I23</f>
        <v>60000</v>
      </c>
      <c r="G23" s="1300">
        <v>60000</v>
      </c>
      <c r="H23" s="1300">
        <f t="shared" si="1"/>
        <v>0</v>
      </c>
      <c r="I23" s="1300">
        <v>60000</v>
      </c>
      <c r="J23" s="1300">
        <v>6000</v>
      </c>
      <c r="K23" s="585">
        <f t="shared" si="0"/>
        <v>0.1</v>
      </c>
      <c r="L23" s="1648" t="s">
        <v>885</v>
      </c>
    </row>
    <row r="24" spans="1:13" ht="38.25" x14ac:dyDescent="0.2">
      <c r="A24" s="1295" t="s">
        <v>516</v>
      </c>
      <c r="B24" s="319" t="s">
        <v>808</v>
      </c>
      <c r="C24" s="320" t="s">
        <v>193</v>
      </c>
      <c r="D24" s="320" t="s">
        <v>411</v>
      </c>
      <c r="E24" s="320" t="s">
        <v>405</v>
      </c>
      <c r="F24" s="321">
        <v>383650</v>
      </c>
      <c r="G24" s="322">
        <v>90000</v>
      </c>
      <c r="H24" s="322">
        <f t="shared" si="1"/>
        <v>0</v>
      </c>
      <c r="I24" s="322">
        <v>90000</v>
      </c>
      <c r="J24" s="322">
        <v>12000</v>
      </c>
      <c r="K24" s="585">
        <f t="shared" si="0"/>
        <v>0.13333333333333333</v>
      </c>
      <c r="L24" s="1648" t="s">
        <v>885</v>
      </c>
    </row>
    <row r="25" spans="1:13" ht="56.25" x14ac:dyDescent="0.2">
      <c r="A25" s="1295" t="s">
        <v>517</v>
      </c>
      <c r="B25" s="319" t="s">
        <v>809</v>
      </c>
      <c r="C25" s="320" t="s">
        <v>193</v>
      </c>
      <c r="D25" s="320" t="s">
        <v>416</v>
      </c>
      <c r="E25" s="320" t="s">
        <v>250</v>
      </c>
      <c r="F25" s="321">
        <v>20000</v>
      </c>
      <c r="G25" s="322">
        <v>300000</v>
      </c>
      <c r="H25" s="322">
        <f t="shared" si="1"/>
        <v>60268</v>
      </c>
      <c r="I25" s="322">
        <v>360268</v>
      </c>
      <c r="J25" s="322">
        <v>0</v>
      </c>
      <c r="K25" s="585">
        <f t="shared" si="0"/>
        <v>0</v>
      </c>
      <c r="L25" s="1648" t="s">
        <v>894</v>
      </c>
    </row>
    <row r="26" spans="1:13" ht="25.5" x14ac:dyDescent="0.2">
      <c r="A26" s="1295" t="s">
        <v>518</v>
      </c>
      <c r="B26" s="319" t="s">
        <v>810</v>
      </c>
      <c r="C26" s="320" t="s">
        <v>193</v>
      </c>
      <c r="D26" s="320" t="s">
        <v>692</v>
      </c>
      <c r="E26" s="320" t="s">
        <v>250</v>
      </c>
      <c r="F26" s="321">
        <f>I26</f>
        <v>5000</v>
      </c>
      <c r="G26" s="322">
        <v>5000</v>
      </c>
      <c r="H26" s="322">
        <v>0</v>
      </c>
      <c r="I26" s="322">
        <v>5000</v>
      </c>
      <c r="J26" s="322">
        <v>0</v>
      </c>
      <c r="K26" s="585">
        <f t="shared" si="0"/>
        <v>0</v>
      </c>
      <c r="L26" s="1648" t="s">
        <v>885</v>
      </c>
    </row>
    <row r="27" spans="1:13" ht="25.5" x14ac:dyDescent="0.2">
      <c r="A27" s="1295" t="s">
        <v>519</v>
      </c>
      <c r="B27" s="319" t="s">
        <v>832</v>
      </c>
      <c r="C27" s="320" t="s">
        <v>193</v>
      </c>
      <c r="D27" s="320" t="s">
        <v>200</v>
      </c>
      <c r="E27" s="320" t="s">
        <v>405</v>
      </c>
      <c r="F27" s="321"/>
      <c r="G27" s="322">
        <v>0</v>
      </c>
      <c r="H27" s="322">
        <f>I27-G27</f>
        <v>8000</v>
      </c>
      <c r="I27" s="322">
        <v>8000</v>
      </c>
      <c r="J27" s="322">
        <v>0</v>
      </c>
      <c r="K27" s="585">
        <f t="shared" si="0"/>
        <v>0</v>
      </c>
      <c r="L27" s="1649" t="s">
        <v>895</v>
      </c>
    </row>
    <row r="28" spans="1:13" ht="56.25" x14ac:dyDescent="0.2">
      <c r="A28" s="1295" t="s">
        <v>520</v>
      </c>
      <c r="B28" s="319" t="s">
        <v>812</v>
      </c>
      <c r="C28" s="320" t="s">
        <v>205</v>
      </c>
      <c r="D28" s="320" t="s">
        <v>207</v>
      </c>
      <c r="E28" s="320" t="s">
        <v>250</v>
      </c>
      <c r="F28" s="321">
        <v>30000</v>
      </c>
      <c r="G28" s="322">
        <v>10000</v>
      </c>
      <c r="H28" s="322">
        <f>I28-G28</f>
        <v>0</v>
      </c>
      <c r="I28" s="322">
        <v>10000</v>
      </c>
      <c r="J28" s="322">
        <v>0</v>
      </c>
      <c r="K28" s="585">
        <f t="shared" si="0"/>
        <v>0</v>
      </c>
      <c r="L28" s="1648" t="s">
        <v>896</v>
      </c>
    </row>
    <row r="29" spans="1:13" ht="25.5" x14ac:dyDescent="0.2">
      <c r="A29" s="1295" t="s">
        <v>521</v>
      </c>
      <c r="B29" s="319" t="s">
        <v>813</v>
      </c>
      <c r="C29" s="320" t="s">
        <v>205</v>
      </c>
      <c r="D29" s="320" t="s">
        <v>207</v>
      </c>
      <c r="E29" s="320" t="s">
        <v>250</v>
      </c>
      <c r="F29" s="321">
        <f>I29</f>
        <v>7107.77</v>
      </c>
      <c r="G29" s="322">
        <v>7107.77</v>
      </c>
      <c r="H29" s="322">
        <f t="shared" ref="H29" si="3">I29-G29</f>
        <v>0</v>
      </c>
      <c r="I29" s="322">
        <v>7107.77</v>
      </c>
      <c r="J29" s="322">
        <v>3609.73</v>
      </c>
      <c r="K29" s="585">
        <f t="shared" si="0"/>
        <v>0.50785689463784001</v>
      </c>
      <c r="L29" s="1648" t="s">
        <v>895</v>
      </c>
    </row>
    <row r="30" spans="1:13" ht="45" x14ac:dyDescent="0.2">
      <c r="A30" s="1295" t="s">
        <v>522</v>
      </c>
      <c r="B30" s="319" t="s">
        <v>811</v>
      </c>
      <c r="C30" s="320" t="s">
        <v>205</v>
      </c>
      <c r="D30" s="320" t="s">
        <v>207</v>
      </c>
      <c r="E30" s="320" t="s">
        <v>250</v>
      </c>
      <c r="F30" s="321">
        <v>0</v>
      </c>
      <c r="G30" s="322">
        <v>130000</v>
      </c>
      <c r="H30" s="322">
        <v>-50000</v>
      </c>
      <c r="I30" s="322">
        <v>80000</v>
      </c>
      <c r="J30" s="322">
        <v>0</v>
      </c>
      <c r="K30" s="585">
        <f t="shared" si="0"/>
        <v>0</v>
      </c>
      <c r="L30" s="1649" t="s">
        <v>897</v>
      </c>
    </row>
    <row r="31" spans="1:13" ht="202.5" x14ac:dyDescent="0.2">
      <c r="A31" s="1295" t="s">
        <v>523</v>
      </c>
      <c r="B31" s="319" t="s">
        <v>833</v>
      </c>
      <c r="C31" s="320" t="s">
        <v>205</v>
      </c>
      <c r="D31" s="320" t="s">
        <v>207</v>
      </c>
      <c r="E31" s="320" t="s">
        <v>250</v>
      </c>
      <c r="F31" s="321"/>
      <c r="G31" s="322">
        <v>0</v>
      </c>
      <c r="H31" s="322">
        <f>I31-G31</f>
        <v>10000</v>
      </c>
      <c r="I31" s="322">
        <v>10000</v>
      </c>
      <c r="J31" s="322">
        <v>9000</v>
      </c>
      <c r="K31" s="585">
        <f t="shared" si="0"/>
        <v>0.9</v>
      </c>
      <c r="L31" s="1649" t="s">
        <v>898</v>
      </c>
    </row>
    <row r="32" spans="1:13" ht="13.5" thickBot="1" x14ac:dyDescent="0.25">
      <c r="A32" s="1719" t="s">
        <v>476</v>
      </c>
      <c r="B32" s="1720"/>
      <c r="C32" s="1720"/>
      <c r="D32" s="1720"/>
      <c r="E32" s="1721"/>
      <c r="F32" s="324" t="e">
        <f>#REF!+#REF!+#REF!+#REF!+#REF!+#REF!+#REF!+#REF!+#REF!+#REF!+#REF!+F29+F25+F22+F20+F11+#REF!+#REF!+F23+F14+F7+#REF!+F28+F17+F16+F13+#REF!+F10+F8+#REF!+F26+#REF!+#REF!+F30+#REF!+F24</f>
        <v>#REF!</v>
      </c>
      <c r="G32" s="324">
        <f>SUM(G6:G31)</f>
        <v>4078571.12</v>
      </c>
      <c r="H32" s="324">
        <f t="shared" ref="H32:J32" si="4">SUM(H6:H31)</f>
        <v>3170522.5300000003</v>
      </c>
      <c r="I32" s="324">
        <f t="shared" si="4"/>
        <v>7249093.6499999994</v>
      </c>
      <c r="J32" s="324">
        <f t="shared" si="4"/>
        <v>1936396.32</v>
      </c>
      <c r="K32" s="586">
        <f>J32/I32</f>
        <v>0.2671225415883543</v>
      </c>
      <c r="L32" s="1650"/>
      <c r="M32" s="323"/>
    </row>
    <row r="34" spans="2:12" x14ac:dyDescent="0.2">
      <c r="B34" s="325"/>
      <c r="F34" s="323"/>
      <c r="G34" s="323"/>
      <c r="H34" s="323"/>
      <c r="I34" s="323"/>
      <c r="J34" s="323"/>
      <c r="K34" s="323"/>
      <c r="L34" s="323"/>
    </row>
    <row r="35" spans="2:12" x14ac:dyDescent="0.2">
      <c r="B35" s="325"/>
      <c r="F35" s="323"/>
      <c r="G35" s="323"/>
      <c r="H35" s="323"/>
      <c r="I35" s="323"/>
      <c r="J35" s="323"/>
      <c r="K35" s="323"/>
      <c r="L35" s="323"/>
    </row>
    <row r="36" spans="2:12" x14ac:dyDescent="0.2">
      <c r="B36" s="325"/>
      <c r="F36" s="323"/>
      <c r="G36" s="323"/>
      <c r="H36" s="323"/>
      <c r="I36" s="323"/>
      <c r="J36" s="323"/>
      <c r="K36" s="323"/>
      <c r="L36" s="323"/>
    </row>
    <row r="37" spans="2:12" x14ac:dyDescent="0.2">
      <c r="B37" s="325"/>
      <c r="F37" s="323"/>
      <c r="G37" s="323"/>
      <c r="H37" s="323"/>
      <c r="I37" s="323"/>
      <c r="J37" s="323"/>
      <c r="K37" s="323"/>
      <c r="L37" s="323"/>
    </row>
    <row r="38" spans="2:12" x14ac:dyDescent="0.2">
      <c r="B38" s="326"/>
      <c r="F38" s="323"/>
      <c r="G38" s="323"/>
      <c r="H38" s="323"/>
      <c r="I38" s="323"/>
      <c r="J38" s="323"/>
      <c r="K38" s="323"/>
      <c r="L38" s="323"/>
    </row>
    <row r="39" spans="2:12" x14ac:dyDescent="0.2">
      <c r="B39" s="326"/>
      <c r="F39" s="323"/>
      <c r="G39" s="323"/>
      <c r="H39" s="323"/>
      <c r="I39" s="323"/>
      <c r="J39" s="323"/>
      <c r="K39" s="323"/>
      <c r="L39" s="323"/>
    </row>
    <row r="40" spans="2:12" x14ac:dyDescent="0.2">
      <c r="F40" s="323"/>
      <c r="G40" s="323"/>
      <c r="H40" s="323"/>
      <c r="I40" s="323"/>
      <c r="J40" s="323"/>
      <c r="K40" s="323"/>
      <c r="L40" s="323"/>
    </row>
    <row r="41" spans="2:12" x14ac:dyDescent="0.2">
      <c r="L41" s="323"/>
    </row>
    <row r="42" spans="2:12" x14ac:dyDescent="0.2">
      <c r="L42" s="323"/>
    </row>
  </sheetData>
  <sheetProtection selectLockedCells="1" selectUnlockedCells="1"/>
  <mergeCells count="13">
    <mergeCell ref="A32:E32"/>
    <mergeCell ref="C5:E5"/>
    <mergeCell ref="J1:L1"/>
    <mergeCell ref="A2:L2"/>
    <mergeCell ref="A3:A4"/>
    <mergeCell ref="B3:B4"/>
    <mergeCell ref="C3:C4"/>
    <mergeCell ref="D3:D4"/>
    <mergeCell ref="E3:E4"/>
    <mergeCell ref="G3:I3"/>
    <mergeCell ref="J3:J4"/>
    <mergeCell ref="K3:K4"/>
    <mergeCell ref="L3:L4"/>
  </mergeCells>
  <pageMargins left="0.19685039370078741" right="0" top="0.78740157480314965" bottom="0.35433070866141736" header="0.59055118110236227" footer="0.19685039370078741"/>
  <pageSetup paperSize="9" orientation="landscape" useFirstPageNumber="1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workbookViewId="0">
      <selection activeCell="I145" sqref="I145"/>
    </sheetView>
  </sheetViews>
  <sheetFormatPr defaultRowHeight="11.25" x14ac:dyDescent="0.2"/>
  <cols>
    <col min="1" max="3" width="9.33203125" style="6"/>
    <col min="4" max="4" width="40.33203125" style="6" customWidth="1"/>
    <col min="5" max="5" width="16.5" style="6" customWidth="1"/>
    <col min="6" max="6" width="18.5" style="6" customWidth="1"/>
    <col min="7" max="7" width="11.6640625" style="6" customWidth="1"/>
    <col min="8" max="8" width="17" style="6" customWidth="1"/>
    <col min="9" max="9" width="16.33203125" style="6" customWidth="1"/>
    <col min="10" max="10" width="11.1640625" style="6" customWidth="1"/>
    <col min="11" max="16384" width="9.33203125" style="6"/>
  </cols>
  <sheetData>
    <row r="1" spans="1:10" ht="12.75" x14ac:dyDescent="0.2">
      <c r="A1" s="7"/>
      <c r="B1" s="7"/>
      <c r="C1" s="7"/>
      <c r="D1" s="7"/>
      <c r="E1" s="109"/>
      <c r="F1" s="109"/>
      <c r="G1" s="109"/>
      <c r="H1" s="623" t="s">
        <v>658</v>
      </c>
      <c r="I1" s="106"/>
      <c r="J1" s="106"/>
    </row>
    <row r="2" spans="1:10" ht="12.75" x14ac:dyDescent="0.2">
      <c r="A2" s="7"/>
      <c r="B2" s="7"/>
      <c r="C2" s="7"/>
      <c r="D2" s="7"/>
      <c r="E2" s="109"/>
      <c r="F2" s="109"/>
      <c r="G2" s="109"/>
      <c r="H2" s="108"/>
      <c r="I2" s="106"/>
      <c r="J2" s="106"/>
    </row>
    <row r="3" spans="1:10" ht="12.75" x14ac:dyDescent="0.2">
      <c r="A3" s="7"/>
      <c r="B3" s="7"/>
      <c r="C3" s="7"/>
      <c r="D3" s="7"/>
      <c r="E3" s="107"/>
      <c r="F3" s="107"/>
      <c r="G3" s="107"/>
      <c r="H3" s="1742"/>
      <c r="I3" s="1742"/>
      <c r="J3" s="106"/>
    </row>
    <row r="4" spans="1:10" ht="35.25" customHeight="1" x14ac:dyDescent="0.2">
      <c r="A4" s="1743" t="s">
        <v>834</v>
      </c>
      <c r="B4" s="1743"/>
      <c r="C4" s="1743"/>
      <c r="D4" s="1743"/>
      <c r="E4" s="1743"/>
      <c r="F4" s="1743"/>
      <c r="G4" s="1743"/>
      <c r="H4" s="1743"/>
      <c r="I4" s="1743"/>
      <c r="J4" s="1743"/>
    </row>
    <row r="5" spans="1:10" ht="35.25" customHeight="1" thickBot="1" x14ac:dyDescent="0.25">
      <c r="A5" s="1744" t="s">
        <v>450</v>
      </c>
      <c r="B5" s="1744"/>
      <c r="C5" s="1744"/>
      <c r="D5" s="1744"/>
      <c r="E5" s="1744"/>
      <c r="F5" s="1744"/>
      <c r="G5" s="1744"/>
      <c r="H5" s="1744"/>
      <c r="I5" s="7"/>
      <c r="J5" s="7"/>
    </row>
    <row r="6" spans="1:10" ht="12.75" x14ac:dyDescent="0.2">
      <c r="A6" s="1745" t="s">
        <v>0</v>
      </c>
      <c r="B6" s="1745" t="s">
        <v>1</v>
      </c>
      <c r="C6" s="1745" t="s">
        <v>437</v>
      </c>
      <c r="D6" s="1745" t="s">
        <v>436</v>
      </c>
      <c r="E6" s="1747" t="s">
        <v>449</v>
      </c>
      <c r="F6" s="1747"/>
      <c r="G6" s="1747"/>
      <c r="H6" s="1747" t="s">
        <v>448</v>
      </c>
      <c r="I6" s="1747"/>
      <c r="J6" s="1747"/>
    </row>
    <row r="7" spans="1:10" ht="39" thickBot="1" x14ac:dyDescent="0.25">
      <c r="A7" s="1746"/>
      <c r="B7" s="1746"/>
      <c r="C7" s="1746"/>
      <c r="D7" s="1746"/>
      <c r="E7" s="105" t="s">
        <v>662</v>
      </c>
      <c r="F7" s="105" t="s">
        <v>836</v>
      </c>
      <c r="G7" s="105" t="s">
        <v>586</v>
      </c>
      <c r="H7" s="105" t="s">
        <v>662</v>
      </c>
      <c r="I7" s="105" t="s">
        <v>837</v>
      </c>
      <c r="J7" s="105" t="s">
        <v>586</v>
      </c>
    </row>
    <row r="8" spans="1:10" ht="15.75" x14ac:dyDescent="0.2">
      <c r="A8" s="104" t="s">
        <v>5</v>
      </c>
      <c r="B8" s="80"/>
      <c r="C8" s="80"/>
      <c r="D8" s="78" t="s">
        <v>6</v>
      </c>
      <c r="E8" s="90">
        <f>E9</f>
        <v>571894.4</v>
      </c>
      <c r="F8" s="90">
        <f t="shared" ref="F8:G8" si="0">F9</f>
        <v>571894.4</v>
      </c>
      <c r="G8" s="587">
        <f t="shared" si="0"/>
        <v>1</v>
      </c>
      <c r="H8" s="90">
        <f>H9</f>
        <v>571894.49</v>
      </c>
      <c r="I8" s="90">
        <f>I9</f>
        <v>571894.4</v>
      </c>
      <c r="J8" s="587">
        <f>I8/H8</f>
        <v>0.99999984262831421</v>
      </c>
    </row>
    <row r="9" spans="1:10" ht="15.75" x14ac:dyDescent="0.2">
      <c r="A9" s="1630"/>
      <c r="B9" s="103" t="s">
        <v>11</v>
      </c>
      <c r="C9" s="69"/>
      <c r="D9" s="68" t="s">
        <v>12</v>
      </c>
      <c r="E9" s="66">
        <f>E10</f>
        <v>571894.4</v>
      </c>
      <c r="F9" s="66">
        <f>F10</f>
        <v>571894.4</v>
      </c>
      <c r="G9" s="588">
        <f>G10</f>
        <v>1</v>
      </c>
      <c r="H9" s="66">
        <f>H11+H12+H13+H14+H15+H16</f>
        <v>571894.49</v>
      </c>
      <c r="I9" s="66">
        <f>I11+I12+I13+I14+I15+I16</f>
        <v>571894.4</v>
      </c>
      <c r="J9" s="588">
        <f>I9/H9</f>
        <v>0.99999984262831421</v>
      </c>
    </row>
    <row r="10" spans="1:10" ht="52.5" customHeight="1" x14ac:dyDescent="0.2">
      <c r="A10" s="1608"/>
      <c r="B10" s="65"/>
      <c r="C10" s="49">
        <v>2010</v>
      </c>
      <c r="D10" s="48" t="s">
        <v>441</v>
      </c>
      <c r="E10" s="63">
        <v>571894.4</v>
      </c>
      <c r="F10" s="1393">
        <v>571894.4</v>
      </c>
      <c r="G10" s="589">
        <f>F10/E10</f>
        <v>1</v>
      </c>
      <c r="H10" s="63"/>
      <c r="I10" s="53"/>
      <c r="J10" s="601"/>
    </row>
    <row r="11" spans="1:10" ht="15.75" x14ac:dyDescent="0.2">
      <c r="A11" s="1608"/>
      <c r="B11" s="43"/>
      <c r="C11" s="49">
        <v>4010</v>
      </c>
      <c r="D11" s="48" t="s">
        <v>222</v>
      </c>
      <c r="E11" s="46"/>
      <c r="F11" s="46"/>
      <c r="G11" s="590"/>
      <c r="H11" s="45">
        <v>5640</v>
      </c>
      <c r="I11" s="45">
        <v>5640</v>
      </c>
      <c r="J11" s="602">
        <f>I11/H11</f>
        <v>1</v>
      </c>
    </row>
    <row r="12" spans="1:10" ht="15.75" x14ac:dyDescent="0.2">
      <c r="A12" s="1608"/>
      <c r="B12" s="43"/>
      <c r="C12" s="49">
        <v>4110</v>
      </c>
      <c r="D12" s="48" t="s">
        <v>224</v>
      </c>
      <c r="E12" s="47"/>
      <c r="F12" s="46"/>
      <c r="G12" s="590"/>
      <c r="H12" s="45">
        <v>964.54</v>
      </c>
      <c r="I12" s="45">
        <v>964.45</v>
      </c>
      <c r="J12" s="602">
        <f t="shared" ref="J12:J16" si="1">I12/H12</f>
        <v>0.99990669127252374</v>
      </c>
    </row>
    <row r="13" spans="1:10" ht="36" x14ac:dyDescent="0.2">
      <c r="A13" s="1608"/>
      <c r="B13" s="43"/>
      <c r="C13" s="49">
        <v>4120</v>
      </c>
      <c r="D13" s="48" t="s">
        <v>694</v>
      </c>
      <c r="E13" s="47"/>
      <c r="F13" s="46"/>
      <c r="G13" s="590"/>
      <c r="H13" s="45">
        <v>138.18</v>
      </c>
      <c r="I13" s="45">
        <v>138.18</v>
      </c>
      <c r="J13" s="602">
        <f t="shared" si="1"/>
        <v>1</v>
      </c>
    </row>
    <row r="14" spans="1:10" ht="15.75" x14ac:dyDescent="0.2">
      <c r="A14" s="1608"/>
      <c r="B14" s="92"/>
      <c r="C14" s="49">
        <v>4210</v>
      </c>
      <c r="D14" s="48" t="s">
        <v>228</v>
      </c>
      <c r="E14" s="47"/>
      <c r="F14" s="46"/>
      <c r="G14" s="590"/>
      <c r="H14" s="45">
        <v>2524.4899999999998</v>
      </c>
      <c r="I14" s="45">
        <v>2524.4899999999998</v>
      </c>
      <c r="J14" s="602">
        <f t="shared" si="1"/>
        <v>1</v>
      </c>
    </row>
    <row r="15" spans="1:10" ht="15.75" x14ac:dyDescent="0.2">
      <c r="A15" s="1608"/>
      <c r="B15" s="92"/>
      <c r="C15" s="74">
        <v>4300</v>
      </c>
      <c r="D15" s="1642" t="s">
        <v>230</v>
      </c>
      <c r="E15" s="1364"/>
      <c r="F15" s="1643"/>
      <c r="G15" s="1644"/>
      <c r="H15" s="1375">
        <v>1946.5</v>
      </c>
      <c r="I15" s="1375">
        <v>1946.5</v>
      </c>
      <c r="J15" s="1376">
        <f t="shared" si="1"/>
        <v>1</v>
      </c>
    </row>
    <row r="16" spans="1:10" ht="15.75" x14ac:dyDescent="0.2">
      <c r="A16" s="1608"/>
      <c r="B16" s="92"/>
      <c r="C16" s="49">
        <v>4430</v>
      </c>
      <c r="D16" s="48" t="s">
        <v>232</v>
      </c>
      <c r="E16" s="83"/>
      <c r="F16" s="63"/>
      <c r="G16" s="589"/>
      <c r="H16" s="102">
        <v>560680.78</v>
      </c>
      <c r="I16" s="102">
        <v>560680.78</v>
      </c>
      <c r="J16" s="602">
        <f t="shared" si="1"/>
        <v>1</v>
      </c>
    </row>
    <row r="17" spans="1:10" ht="15.75" x14ac:dyDescent="0.2">
      <c r="A17" s="81">
        <v>750</v>
      </c>
      <c r="B17" s="80"/>
      <c r="C17" s="80"/>
      <c r="D17" s="78" t="s">
        <v>46</v>
      </c>
      <c r="E17" s="90">
        <f t="shared" ref="E17:I17" si="2">E18</f>
        <v>169436</v>
      </c>
      <c r="F17" s="90">
        <f t="shared" si="2"/>
        <v>83880</v>
      </c>
      <c r="G17" s="587">
        <f>F17/E17</f>
        <v>0.49505417974928584</v>
      </c>
      <c r="H17" s="90">
        <f>H18</f>
        <v>169436.00000000003</v>
      </c>
      <c r="I17" s="90">
        <f t="shared" si="2"/>
        <v>83880.000000000015</v>
      </c>
      <c r="J17" s="587">
        <f>I17/H17</f>
        <v>0.49505417974928589</v>
      </c>
    </row>
    <row r="18" spans="1:10" ht="15.75" x14ac:dyDescent="0.2">
      <c r="A18" s="1630"/>
      <c r="B18" s="70">
        <v>75011</v>
      </c>
      <c r="C18" s="69"/>
      <c r="D18" s="68" t="s">
        <v>48</v>
      </c>
      <c r="E18" s="66">
        <f>E19</f>
        <v>169436</v>
      </c>
      <c r="F18" s="66">
        <f>F19</f>
        <v>83880</v>
      </c>
      <c r="G18" s="588">
        <f>F18/E18</f>
        <v>0.49505417974928584</v>
      </c>
      <c r="H18" s="66">
        <f>H20+H21+H22+H23</f>
        <v>169436.00000000003</v>
      </c>
      <c r="I18" s="66">
        <f>I20+I21+I22+I23</f>
        <v>83880.000000000015</v>
      </c>
      <c r="J18" s="588">
        <f>I18/H18</f>
        <v>0.49505417974928589</v>
      </c>
    </row>
    <row r="19" spans="1:10" ht="55.5" customHeight="1" x14ac:dyDescent="0.2">
      <c r="A19" s="1608"/>
      <c r="B19" s="65"/>
      <c r="C19" s="49">
        <v>2010</v>
      </c>
      <c r="D19" s="48" t="s">
        <v>441</v>
      </c>
      <c r="E19" s="63">
        <v>169436</v>
      </c>
      <c r="F19" s="63">
        <v>83880</v>
      </c>
      <c r="G19" s="589">
        <f>F19/E19</f>
        <v>0.49505417974928584</v>
      </c>
      <c r="H19" s="63"/>
      <c r="I19" s="53"/>
      <c r="J19" s="601"/>
    </row>
    <row r="20" spans="1:10" ht="15.75" x14ac:dyDescent="0.2">
      <c r="A20" s="1608"/>
      <c r="B20" s="43"/>
      <c r="C20" s="49">
        <v>4010</v>
      </c>
      <c r="D20" s="48" t="s">
        <v>222</v>
      </c>
      <c r="E20" s="46"/>
      <c r="F20" s="46"/>
      <c r="G20" s="590"/>
      <c r="H20" s="63">
        <v>141901.97</v>
      </c>
      <c r="I20" s="44">
        <v>70110.33</v>
      </c>
      <c r="J20" s="604">
        <f>I20/H20</f>
        <v>0.49407580458537681</v>
      </c>
    </row>
    <row r="21" spans="1:10" ht="15.75" x14ac:dyDescent="0.2">
      <c r="A21" s="1608"/>
      <c r="B21" s="43"/>
      <c r="C21" s="49">
        <v>4110</v>
      </c>
      <c r="D21" s="48" t="s">
        <v>224</v>
      </c>
      <c r="E21" s="47"/>
      <c r="F21" s="46"/>
      <c r="G21" s="590"/>
      <c r="H21" s="63">
        <v>23033.86</v>
      </c>
      <c r="I21" s="44">
        <v>12051.96</v>
      </c>
      <c r="J21" s="604">
        <f t="shared" ref="J21:J23" si="3">I21/H21</f>
        <v>0.52322797828935308</v>
      </c>
    </row>
    <row r="22" spans="1:10" ht="36" x14ac:dyDescent="0.2">
      <c r="A22" s="1608"/>
      <c r="B22" s="43"/>
      <c r="C22" s="49">
        <v>4120</v>
      </c>
      <c r="D22" s="48" t="s">
        <v>694</v>
      </c>
      <c r="E22" s="47"/>
      <c r="F22" s="46"/>
      <c r="G22" s="590"/>
      <c r="H22" s="1303">
        <v>3300.17</v>
      </c>
      <c r="I22" s="1304">
        <v>1717.71</v>
      </c>
      <c r="J22" s="1305">
        <f t="shared" si="3"/>
        <v>0.52049136862646472</v>
      </c>
    </row>
    <row r="23" spans="1:10" ht="15.75" x14ac:dyDescent="0.2">
      <c r="A23" s="1608"/>
      <c r="B23" s="92"/>
      <c r="C23" s="49">
        <v>4210</v>
      </c>
      <c r="D23" s="48" t="s">
        <v>228</v>
      </c>
      <c r="E23" s="47"/>
      <c r="F23" s="46"/>
      <c r="G23" s="590"/>
      <c r="H23" s="63">
        <v>1200</v>
      </c>
      <c r="I23" s="44">
        <v>0</v>
      </c>
      <c r="J23" s="604">
        <f t="shared" si="3"/>
        <v>0</v>
      </c>
    </row>
    <row r="24" spans="1:10" ht="25.5" x14ac:dyDescent="0.2">
      <c r="A24" s="81">
        <v>751</v>
      </c>
      <c r="B24" s="80"/>
      <c r="C24" s="80"/>
      <c r="D24" s="78" t="s">
        <v>447</v>
      </c>
      <c r="E24" s="90">
        <f>E25+E30</f>
        <v>82791</v>
      </c>
      <c r="F24" s="90">
        <f t="shared" ref="F24:I24" si="4">F25</f>
        <v>1755</v>
      </c>
      <c r="G24" s="587">
        <f t="shared" ref="G24:G26" si="5">F24/E24</f>
        <v>2.1197956299597781E-2</v>
      </c>
      <c r="H24" s="90">
        <f>H25+H30</f>
        <v>82791</v>
      </c>
      <c r="I24" s="90">
        <f t="shared" si="4"/>
        <v>1755.0000000000002</v>
      </c>
      <c r="J24" s="587">
        <f>I24/H24</f>
        <v>2.1197956299597785E-2</v>
      </c>
    </row>
    <row r="25" spans="1:10" ht="25.5" x14ac:dyDescent="0.2">
      <c r="A25" s="1630"/>
      <c r="B25" s="70">
        <v>75101</v>
      </c>
      <c r="C25" s="69"/>
      <c r="D25" s="16" t="s">
        <v>447</v>
      </c>
      <c r="E25" s="66">
        <f>E26</f>
        <v>3507</v>
      </c>
      <c r="F25" s="66">
        <f>F26</f>
        <v>1755</v>
      </c>
      <c r="G25" s="588">
        <f>F25/E25</f>
        <v>0.50042771599657832</v>
      </c>
      <c r="H25" s="66">
        <f>H27+H28+H29</f>
        <v>3507</v>
      </c>
      <c r="I25" s="66">
        <f>I27+I28+I29</f>
        <v>1755.0000000000002</v>
      </c>
      <c r="J25" s="588">
        <f>I25/H25</f>
        <v>0.50042771599657832</v>
      </c>
    </row>
    <row r="26" spans="1:10" ht="56.25" customHeight="1" x14ac:dyDescent="0.2">
      <c r="A26" s="1608"/>
      <c r="B26" s="65"/>
      <c r="C26" s="49">
        <v>2010</v>
      </c>
      <c r="D26" s="48" t="s">
        <v>441</v>
      </c>
      <c r="E26" s="101">
        <v>3507</v>
      </c>
      <c r="F26" s="101">
        <v>1755</v>
      </c>
      <c r="G26" s="591">
        <f t="shared" si="5"/>
        <v>0.50042771599657832</v>
      </c>
      <c r="H26" s="100"/>
      <c r="I26" s="53"/>
      <c r="J26" s="601"/>
    </row>
    <row r="27" spans="1:10" ht="15.75" x14ac:dyDescent="0.2">
      <c r="A27" s="1608"/>
      <c r="B27" s="43"/>
      <c r="C27" s="49">
        <v>4010</v>
      </c>
      <c r="D27" s="48" t="s">
        <v>222</v>
      </c>
      <c r="E27" s="46"/>
      <c r="F27" s="46"/>
      <c r="G27" s="590"/>
      <c r="H27" s="88">
        <v>2933.5</v>
      </c>
      <c r="I27" s="44">
        <v>1466.91</v>
      </c>
      <c r="J27" s="602">
        <f>I27/H27</f>
        <v>0.50005454235554803</v>
      </c>
    </row>
    <row r="28" spans="1:10" ht="15.75" x14ac:dyDescent="0.2">
      <c r="A28" s="1608"/>
      <c r="B28" s="43"/>
      <c r="C28" s="49">
        <v>4110</v>
      </c>
      <c r="D28" s="48" t="s">
        <v>224</v>
      </c>
      <c r="E28" s="47"/>
      <c r="F28" s="46"/>
      <c r="G28" s="590"/>
      <c r="H28" s="88">
        <v>501.63</v>
      </c>
      <c r="I28" s="44">
        <v>252.15</v>
      </c>
      <c r="J28" s="602">
        <f t="shared" ref="J28:J29" si="6">I28/H28</f>
        <v>0.50266132408348785</v>
      </c>
    </row>
    <row r="29" spans="1:10" ht="36" x14ac:dyDescent="0.2">
      <c r="A29" s="1608"/>
      <c r="B29" s="43"/>
      <c r="C29" s="99">
        <v>4120</v>
      </c>
      <c r="D29" s="1321" t="s">
        <v>694</v>
      </c>
      <c r="E29" s="46"/>
      <c r="F29" s="46"/>
      <c r="G29" s="590"/>
      <c r="H29" s="97">
        <v>71.87</v>
      </c>
      <c r="I29" s="1307">
        <v>35.94</v>
      </c>
      <c r="J29" s="1308">
        <f t="shared" si="6"/>
        <v>0.50006957005704733</v>
      </c>
    </row>
    <row r="30" spans="1:10" ht="25.5" x14ac:dyDescent="0.2">
      <c r="A30" s="1317"/>
      <c r="B30" s="59">
        <v>75107</v>
      </c>
      <c r="C30" s="59"/>
      <c r="D30" s="1330" t="s">
        <v>851</v>
      </c>
      <c r="E30" s="1310">
        <f>E31</f>
        <v>79284</v>
      </c>
      <c r="F30" s="1310">
        <f>F31</f>
        <v>79284</v>
      </c>
      <c r="G30" s="1311">
        <f>F30/E30</f>
        <v>1</v>
      </c>
      <c r="H30" s="1310">
        <f>SUM(H32:H39)</f>
        <v>79284</v>
      </c>
      <c r="I30" s="1310">
        <f>SUM(I32:I39)</f>
        <v>64653.59</v>
      </c>
      <c r="J30" s="1312">
        <f>I30/H30</f>
        <v>0.81546831643206696</v>
      </c>
    </row>
    <row r="31" spans="1:10" ht="48" x14ac:dyDescent="0.2">
      <c r="A31" s="1631"/>
      <c r="B31" s="1320"/>
      <c r="C31" s="1322">
        <v>2010</v>
      </c>
      <c r="D31" s="48" t="s">
        <v>441</v>
      </c>
      <c r="E31" s="1331">
        <v>79284</v>
      </c>
      <c r="F31" s="1313">
        <v>79284</v>
      </c>
      <c r="G31" s="1314">
        <f>F31/E31</f>
        <v>1</v>
      </c>
      <c r="H31" s="1313"/>
      <c r="I31" s="1315"/>
      <c r="J31" s="1316"/>
    </row>
    <row r="32" spans="1:10" ht="12.75" x14ac:dyDescent="0.2">
      <c r="A32" s="1631"/>
      <c r="B32" s="1318"/>
      <c r="C32" s="1322">
        <v>3030</v>
      </c>
      <c r="D32" s="1323" t="s">
        <v>286</v>
      </c>
      <c r="E32" s="1324"/>
      <c r="F32" s="1324"/>
      <c r="G32" s="1326"/>
      <c r="H32" s="1313">
        <v>46450</v>
      </c>
      <c r="I32" s="1315">
        <v>46050</v>
      </c>
      <c r="J32" s="1316">
        <f>I32/H32</f>
        <v>0.99138858988159306</v>
      </c>
    </row>
    <row r="33" spans="1:10" ht="12.75" x14ac:dyDescent="0.2">
      <c r="A33" s="1631"/>
      <c r="B33" s="1318"/>
      <c r="C33" s="1322">
        <v>4110</v>
      </c>
      <c r="D33" s="1323" t="s">
        <v>224</v>
      </c>
      <c r="E33" s="1329"/>
      <c r="F33" s="1329"/>
      <c r="G33" s="1328"/>
      <c r="H33" s="1313">
        <v>2850</v>
      </c>
      <c r="I33" s="1315">
        <v>0</v>
      </c>
      <c r="J33" s="1316">
        <f t="shared" ref="J33:J39" si="7">I33/H33</f>
        <v>0</v>
      </c>
    </row>
    <row r="34" spans="1:10" ht="36" x14ac:dyDescent="0.2">
      <c r="A34" s="1631"/>
      <c r="B34" s="1318"/>
      <c r="C34" s="1322">
        <v>4120</v>
      </c>
      <c r="D34" s="98" t="s">
        <v>694</v>
      </c>
      <c r="E34" s="1329"/>
      <c r="F34" s="1329"/>
      <c r="G34" s="1328"/>
      <c r="H34" s="1313">
        <v>343</v>
      </c>
      <c r="I34" s="1315">
        <v>0</v>
      </c>
      <c r="J34" s="1316">
        <f t="shared" si="7"/>
        <v>0</v>
      </c>
    </row>
    <row r="35" spans="1:10" ht="12.75" x14ac:dyDescent="0.2">
      <c r="A35" s="1631"/>
      <c r="B35" s="1318"/>
      <c r="C35" s="1322">
        <v>4170</v>
      </c>
      <c r="D35" s="1323" t="s">
        <v>850</v>
      </c>
      <c r="E35" s="1329"/>
      <c r="F35" s="1329"/>
      <c r="G35" s="1328"/>
      <c r="H35" s="1313">
        <v>20800</v>
      </c>
      <c r="I35" s="1315">
        <v>14613.33</v>
      </c>
      <c r="J35" s="1316">
        <f t="shared" si="7"/>
        <v>0.70256394230769226</v>
      </c>
    </row>
    <row r="36" spans="1:10" ht="12.75" x14ac:dyDescent="0.2">
      <c r="A36" s="1631"/>
      <c r="B36" s="1318"/>
      <c r="C36" s="1322">
        <v>4210</v>
      </c>
      <c r="D36" s="1323" t="s">
        <v>228</v>
      </c>
      <c r="E36" s="1329"/>
      <c r="F36" s="1329"/>
      <c r="G36" s="1328"/>
      <c r="H36" s="1313">
        <v>3805</v>
      </c>
      <c r="I36" s="1315">
        <v>3634.27</v>
      </c>
      <c r="J36" s="1316">
        <f t="shared" si="7"/>
        <v>0.95513009198423127</v>
      </c>
    </row>
    <row r="37" spans="1:10" ht="12.75" x14ac:dyDescent="0.2">
      <c r="A37" s="1631"/>
      <c r="B37" s="1318"/>
      <c r="C37" s="1322">
        <v>4260</v>
      </c>
      <c r="D37" s="1323" t="s">
        <v>238</v>
      </c>
      <c r="E37" s="1329"/>
      <c r="F37" s="1329"/>
      <c r="G37" s="1328"/>
      <c r="H37" s="1313">
        <v>100</v>
      </c>
      <c r="I37" s="1315">
        <v>0</v>
      </c>
      <c r="J37" s="1316">
        <f t="shared" si="7"/>
        <v>0</v>
      </c>
    </row>
    <row r="38" spans="1:10" ht="12.75" x14ac:dyDescent="0.2">
      <c r="A38" s="1631"/>
      <c r="B38" s="1318"/>
      <c r="C38" s="1322">
        <v>4300</v>
      </c>
      <c r="D38" s="48" t="s">
        <v>230</v>
      </c>
      <c r="E38" s="1329"/>
      <c r="F38" s="1329"/>
      <c r="G38" s="1328"/>
      <c r="H38" s="1313">
        <v>3936</v>
      </c>
      <c r="I38" s="1315">
        <v>0</v>
      </c>
      <c r="J38" s="1316">
        <f t="shared" si="7"/>
        <v>0</v>
      </c>
    </row>
    <row r="39" spans="1:10" ht="12.75" x14ac:dyDescent="0.2">
      <c r="A39" s="1632"/>
      <c r="B39" s="1319"/>
      <c r="C39" s="1322">
        <v>4410</v>
      </c>
      <c r="D39" s="48" t="s">
        <v>302</v>
      </c>
      <c r="E39" s="1325"/>
      <c r="F39" s="1325"/>
      <c r="G39" s="1327"/>
      <c r="H39" s="1313">
        <v>1000</v>
      </c>
      <c r="I39" s="1315">
        <v>355.99</v>
      </c>
      <c r="J39" s="1316">
        <f t="shared" si="7"/>
        <v>0.35599000000000003</v>
      </c>
    </row>
    <row r="40" spans="1:10" ht="12.75" x14ac:dyDescent="0.2">
      <c r="A40" s="95">
        <v>801</v>
      </c>
      <c r="B40" s="95"/>
      <c r="C40" s="95"/>
      <c r="D40" s="94" t="s">
        <v>127</v>
      </c>
      <c r="E40" s="93">
        <f t="shared" ref="E40:I40" si="8">E41</f>
        <v>194204.05</v>
      </c>
      <c r="F40" s="93">
        <f t="shared" si="8"/>
        <v>194204.05</v>
      </c>
      <c r="G40" s="592">
        <f>F40/E40</f>
        <v>1</v>
      </c>
      <c r="H40" s="93">
        <f>H41</f>
        <v>194204.05</v>
      </c>
      <c r="I40" s="93">
        <f t="shared" si="8"/>
        <v>0</v>
      </c>
      <c r="J40" s="592">
        <f>I40/H40</f>
        <v>0</v>
      </c>
    </row>
    <row r="41" spans="1:10" ht="51" x14ac:dyDescent="0.2">
      <c r="A41" s="1403"/>
      <c r="B41" s="59">
        <v>80153</v>
      </c>
      <c r="C41" s="1309"/>
      <c r="D41" s="68" t="s">
        <v>147</v>
      </c>
      <c r="E41" s="66">
        <f>E42</f>
        <v>194204.05</v>
      </c>
      <c r="F41" s="66">
        <f>F42</f>
        <v>194204.05</v>
      </c>
      <c r="G41" s="588">
        <f>F41/E41</f>
        <v>1</v>
      </c>
      <c r="H41" s="66">
        <f>H43+H44</f>
        <v>194204.05</v>
      </c>
      <c r="I41" s="66">
        <f>I43+I44</f>
        <v>0</v>
      </c>
      <c r="J41" s="588">
        <f>I41/H41</f>
        <v>0</v>
      </c>
    </row>
    <row r="42" spans="1:10" ht="54.75" customHeight="1" x14ac:dyDescent="0.2">
      <c r="A42" s="1608"/>
      <c r="B42" s="92"/>
      <c r="C42" s="49">
        <v>2010</v>
      </c>
      <c r="D42" s="48" t="s">
        <v>441</v>
      </c>
      <c r="E42" s="63">
        <v>194204.05</v>
      </c>
      <c r="F42" s="63">
        <v>194204.05</v>
      </c>
      <c r="G42" s="589">
        <f>F42/E42</f>
        <v>1</v>
      </c>
      <c r="H42" s="88"/>
      <c r="I42" s="91"/>
      <c r="J42" s="603"/>
    </row>
    <row r="43" spans="1:10" ht="41.25" customHeight="1" x14ac:dyDescent="0.2">
      <c r="A43" s="1608"/>
      <c r="B43" s="92"/>
      <c r="C43" s="49">
        <v>4210</v>
      </c>
      <c r="D43" s="48" t="s">
        <v>244</v>
      </c>
      <c r="E43" s="46"/>
      <c r="F43" s="46"/>
      <c r="G43" s="590"/>
      <c r="H43" s="91">
        <v>1922.78</v>
      </c>
      <c r="I43" s="91">
        <v>0</v>
      </c>
      <c r="J43" s="603">
        <v>0</v>
      </c>
    </row>
    <row r="44" spans="1:10" ht="15.75" x14ac:dyDescent="0.2">
      <c r="A44" s="1608"/>
      <c r="B44" s="92"/>
      <c r="C44" s="99">
        <v>4240</v>
      </c>
      <c r="D44" s="98" t="s">
        <v>340</v>
      </c>
      <c r="E44" s="1636"/>
      <c r="F44" s="614"/>
      <c r="G44" s="1637"/>
      <c r="H44" s="1638">
        <v>192281.27</v>
      </c>
      <c r="I44" s="1333">
        <v>0</v>
      </c>
      <c r="J44" s="1334">
        <f t="shared" ref="J44" si="9">I44/H44</f>
        <v>0</v>
      </c>
    </row>
    <row r="45" spans="1:10" ht="15.75" x14ac:dyDescent="0.2">
      <c r="A45" s="95">
        <v>851</v>
      </c>
      <c r="B45" s="1336"/>
      <c r="C45" s="1337"/>
      <c r="D45" s="1338" t="s">
        <v>852</v>
      </c>
      <c r="E45" s="1378">
        <f>E46</f>
        <v>5000</v>
      </c>
      <c r="F45" s="1378">
        <f>F46</f>
        <v>5000</v>
      </c>
      <c r="G45" s="1379">
        <f>F45/E45</f>
        <v>1</v>
      </c>
      <c r="H45" s="1380">
        <f>H46</f>
        <v>4999.9999999999991</v>
      </c>
      <c r="I45" s="1380">
        <f>I46</f>
        <v>2932.25</v>
      </c>
      <c r="J45" s="1381">
        <f>I45/H45</f>
        <v>0.58645000000000014</v>
      </c>
    </row>
    <row r="46" spans="1:10" ht="12.75" x14ac:dyDescent="0.2">
      <c r="A46" s="1339"/>
      <c r="B46" s="1340">
        <v>85195</v>
      </c>
      <c r="C46" s="1341"/>
      <c r="D46" s="1342" t="s">
        <v>12</v>
      </c>
      <c r="E46" s="1355">
        <f>E47</f>
        <v>5000</v>
      </c>
      <c r="F46" s="1355">
        <f>F47</f>
        <v>5000</v>
      </c>
      <c r="G46" s="1356">
        <f>F46/E46</f>
        <v>1</v>
      </c>
      <c r="H46" s="1357">
        <f>SUM(H48:H50)</f>
        <v>4999.9999999999991</v>
      </c>
      <c r="I46" s="1357">
        <f>SUM(I48:I50)</f>
        <v>2932.25</v>
      </c>
      <c r="J46" s="1358">
        <f>I46/H46</f>
        <v>0.58645000000000014</v>
      </c>
    </row>
    <row r="47" spans="1:10" ht="48" x14ac:dyDescent="0.2">
      <c r="A47" s="1344"/>
      <c r="B47" s="1345"/>
      <c r="C47" s="1343">
        <v>2010</v>
      </c>
      <c r="D47" s="48" t="s">
        <v>441</v>
      </c>
      <c r="E47" s="1348">
        <v>5000</v>
      </c>
      <c r="F47" s="1349">
        <v>5000</v>
      </c>
      <c r="G47" s="1350">
        <f>F47/E47</f>
        <v>1</v>
      </c>
      <c r="H47" s="1351"/>
      <c r="I47" s="1351"/>
      <c r="J47" s="1352"/>
    </row>
    <row r="48" spans="1:10" ht="15.75" x14ac:dyDescent="0.2">
      <c r="A48" s="1344"/>
      <c r="B48" s="1347"/>
      <c r="C48" s="1343">
        <v>4010</v>
      </c>
      <c r="D48" s="48" t="s">
        <v>222</v>
      </c>
      <c r="E48" s="1353"/>
      <c r="F48" s="1353"/>
      <c r="G48" s="1350"/>
      <c r="H48" s="1351">
        <v>4178.16</v>
      </c>
      <c r="I48" s="1351">
        <v>2932.25</v>
      </c>
      <c r="J48" s="1352">
        <f>I48/H48</f>
        <v>0.70180414345070563</v>
      </c>
    </row>
    <row r="49" spans="1:10" ht="15.75" x14ac:dyDescent="0.2">
      <c r="A49" s="1344"/>
      <c r="B49" s="1347"/>
      <c r="C49" s="1343">
        <v>4110</v>
      </c>
      <c r="D49" s="48" t="s">
        <v>224</v>
      </c>
      <c r="E49" s="1354"/>
      <c r="F49" s="1354"/>
      <c r="G49" s="1350"/>
      <c r="H49" s="1351">
        <v>719.48</v>
      </c>
      <c r="I49" s="1351">
        <v>0</v>
      </c>
      <c r="J49" s="1352">
        <f t="shared" ref="J49:J50" si="10">I49/H49</f>
        <v>0</v>
      </c>
    </row>
    <row r="50" spans="1:10" ht="36" x14ac:dyDescent="0.2">
      <c r="A50" s="1633"/>
      <c r="B50" s="1346"/>
      <c r="C50" s="1394">
        <v>4120</v>
      </c>
      <c r="D50" s="98" t="s">
        <v>694</v>
      </c>
      <c r="E50" s="1395"/>
      <c r="F50" s="1395"/>
      <c r="G50" s="1396"/>
      <c r="H50" s="1397">
        <v>102.36</v>
      </c>
      <c r="I50" s="1397">
        <v>0</v>
      </c>
      <c r="J50" s="1398">
        <f t="shared" si="10"/>
        <v>0</v>
      </c>
    </row>
    <row r="51" spans="1:10" ht="15.75" x14ac:dyDescent="0.2">
      <c r="A51" s="1634">
        <v>852</v>
      </c>
      <c r="B51" s="1335"/>
      <c r="C51" s="1399"/>
      <c r="D51" s="1400" t="s">
        <v>152</v>
      </c>
      <c r="E51" s="77">
        <f>E52+E68+E72</f>
        <v>1193959</v>
      </c>
      <c r="F51" s="77">
        <f>F52+F68+F72</f>
        <v>530092.5</v>
      </c>
      <c r="G51" s="596">
        <f>F51/E51</f>
        <v>0.44397881334283673</v>
      </c>
      <c r="H51" s="77">
        <f>H52+H68+H72</f>
        <v>1193959</v>
      </c>
      <c r="I51" s="77">
        <f>I52+I68+I72</f>
        <v>478979.02</v>
      </c>
      <c r="J51" s="596">
        <f>I51/H51</f>
        <v>0.40116873359972999</v>
      </c>
    </row>
    <row r="52" spans="1:10" ht="15.75" x14ac:dyDescent="0.2">
      <c r="A52" s="1608"/>
      <c r="B52" s="59">
        <v>85203</v>
      </c>
      <c r="C52" s="70"/>
      <c r="D52" s="68"/>
      <c r="E52" s="66">
        <f>E53</f>
        <v>689959</v>
      </c>
      <c r="F52" s="66">
        <f>F53</f>
        <v>310192.5</v>
      </c>
      <c r="G52" s="588">
        <f>F52/E52</f>
        <v>0.44958106206310811</v>
      </c>
      <c r="H52" s="66">
        <f>SUM(H54:H67)</f>
        <v>689959</v>
      </c>
      <c r="I52" s="66">
        <f>SUM(I54:I67)</f>
        <v>277285.28000000003</v>
      </c>
      <c r="J52" s="588">
        <f>I52/H52</f>
        <v>0.40188660485623062</v>
      </c>
    </row>
    <row r="53" spans="1:10" ht="54.75" customHeight="1" x14ac:dyDescent="0.2">
      <c r="A53" s="1608"/>
      <c r="B53" s="43"/>
      <c r="C53" s="49">
        <v>2010</v>
      </c>
      <c r="D53" s="48" t="s">
        <v>441</v>
      </c>
      <c r="E53" s="63">
        <v>689959</v>
      </c>
      <c r="F53" s="55">
        <v>310192.5</v>
      </c>
      <c r="G53" s="589">
        <f>F53/E53</f>
        <v>0.44958106206310811</v>
      </c>
      <c r="H53" s="63"/>
      <c r="I53" s="89"/>
      <c r="J53" s="605"/>
    </row>
    <row r="54" spans="1:10" ht="24" x14ac:dyDescent="0.2">
      <c r="A54" s="1608"/>
      <c r="B54" s="1272"/>
      <c r="C54" s="1332">
        <v>3020</v>
      </c>
      <c r="D54" s="1306" t="s">
        <v>853</v>
      </c>
      <c r="E54" s="1390"/>
      <c r="F54" s="1390"/>
      <c r="G54" s="1387"/>
      <c r="H54" s="55">
        <v>2000</v>
      </c>
      <c r="I54" s="89">
        <v>0</v>
      </c>
      <c r="J54" s="605">
        <f>I54/H54</f>
        <v>0</v>
      </c>
    </row>
    <row r="55" spans="1:10" ht="15.75" x14ac:dyDescent="0.2">
      <c r="A55" s="1608"/>
      <c r="B55" s="43"/>
      <c r="C55" s="49">
        <v>4010</v>
      </c>
      <c r="D55" s="48" t="s">
        <v>222</v>
      </c>
      <c r="E55" s="1391"/>
      <c r="F55" s="1391"/>
      <c r="G55" s="1388"/>
      <c r="H55" s="44">
        <v>350660</v>
      </c>
      <c r="I55" s="44">
        <v>152432.95999999999</v>
      </c>
      <c r="J55" s="605">
        <f t="shared" ref="J55:J67" si="11">I55/H55</f>
        <v>0.43470301716762672</v>
      </c>
    </row>
    <row r="56" spans="1:10" ht="15.75" x14ac:dyDescent="0.2">
      <c r="A56" s="1608"/>
      <c r="B56" s="1272"/>
      <c r="C56" s="1332">
        <v>4040</v>
      </c>
      <c r="D56" s="1306" t="s">
        <v>443</v>
      </c>
      <c r="E56" s="1391"/>
      <c r="F56" s="1391"/>
      <c r="G56" s="1388"/>
      <c r="H56" s="44">
        <v>20000</v>
      </c>
      <c r="I56" s="44">
        <v>17462.73</v>
      </c>
      <c r="J56" s="605">
        <f t="shared" si="11"/>
        <v>0.87313649999999998</v>
      </c>
    </row>
    <row r="57" spans="1:10" ht="15.75" x14ac:dyDescent="0.2">
      <c r="A57" s="1608"/>
      <c r="B57" s="43"/>
      <c r="C57" s="49">
        <v>4110</v>
      </c>
      <c r="D57" s="48" t="s">
        <v>224</v>
      </c>
      <c r="E57" s="1391"/>
      <c r="F57" s="1391"/>
      <c r="G57" s="1388"/>
      <c r="H57" s="44">
        <v>64060</v>
      </c>
      <c r="I57" s="44">
        <v>23725.34</v>
      </c>
      <c r="J57" s="605">
        <f t="shared" si="11"/>
        <v>0.37036122385263814</v>
      </c>
    </row>
    <row r="58" spans="1:10" ht="36" x14ac:dyDescent="0.2">
      <c r="A58" s="1608"/>
      <c r="B58" s="43"/>
      <c r="C58" s="49">
        <v>4120</v>
      </c>
      <c r="D58" s="73" t="s">
        <v>694</v>
      </c>
      <c r="E58" s="1391"/>
      <c r="F58" s="1391"/>
      <c r="G58" s="1388"/>
      <c r="H58" s="44">
        <v>9000</v>
      </c>
      <c r="I58" s="44">
        <v>2393.71</v>
      </c>
      <c r="J58" s="605">
        <f t="shared" si="11"/>
        <v>0.2659677777777778</v>
      </c>
    </row>
    <row r="59" spans="1:10" ht="15.75" x14ac:dyDescent="0.2">
      <c r="A59" s="1608"/>
      <c r="B59" s="43"/>
      <c r="C59" s="49">
        <v>4170</v>
      </c>
      <c r="D59" s="48" t="s">
        <v>235</v>
      </c>
      <c r="E59" s="1391"/>
      <c r="F59" s="1391"/>
      <c r="G59" s="1388"/>
      <c r="H59" s="44">
        <v>7000</v>
      </c>
      <c r="I59" s="44">
        <v>2784.14</v>
      </c>
      <c r="J59" s="605">
        <f t="shared" si="11"/>
        <v>0.39773428571428571</v>
      </c>
    </row>
    <row r="60" spans="1:10" ht="15.75" x14ac:dyDescent="0.2">
      <c r="A60" s="1608"/>
      <c r="B60" s="43"/>
      <c r="C60" s="49">
        <v>4210</v>
      </c>
      <c r="D60" s="48" t="s">
        <v>746</v>
      </c>
      <c r="E60" s="1391"/>
      <c r="F60" s="1391"/>
      <c r="G60" s="1388"/>
      <c r="H60" s="44">
        <v>50451</v>
      </c>
      <c r="I60" s="44">
        <v>13809.67</v>
      </c>
      <c r="J60" s="605">
        <f t="shared" si="11"/>
        <v>0.27372440585915048</v>
      </c>
    </row>
    <row r="61" spans="1:10" ht="15.75" x14ac:dyDescent="0.2">
      <c r="A61" s="1608"/>
      <c r="B61" s="43"/>
      <c r="C61" s="49">
        <v>4260</v>
      </c>
      <c r="D61" s="48" t="s">
        <v>728</v>
      </c>
      <c r="E61" s="1391"/>
      <c r="F61" s="1391"/>
      <c r="G61" s="1388"/>
      <c r="H61" s="88">
        <v>16000</v>
      </c>
      <c r="I61" s="44">
        <v>12045.93</v>
      </c>
      <c r="J61" s="605">
        <f t="shared" si="11"/>
        <v>0.75287062500000002</v>
      </c>
    </row>
    <row r="62" spans="1:10" ht="15.75" x14ac:dyDescent="0.2">
      <c r="A62" s="1608"/>
      <c r="B62" s="1272"/>
      <c r="C62" s="1332">
        <v>4280</v>
      </c>
      <c r="D62" s="1306" t="s">
        <v>687</v>
      </c>
      <c r="E62" s="1391"/>
      <c r="F62" s="1391"/>
      <c r="G62" s="1388"/>
      <c r="H62" s="1359">
        <v>500</v>
      </c>
      <c r="I62" s="44">
        <v>330</v>
      </c>
      <c r="J62" s="605">
        <f t="shared" si="11"/>
        <v>0.66</v>
      </c>
    </row>
    <row r="63" spans="1:10" ht="15.75" x14ac:dyDescent="0.2">
      <c r="A63" s="1608"/>
      <c r="B63" s="43"/>
      <c r="C63" s="49">
        <v>4300</v>
      </c>
      <c r="D63" s="48" t="s">
        <v>230</v>
      </c>
      <c r="E63" s="1391"/>
      <c r="F63" s="1391"/>
      <c r="G63" s="1388"/>
      <c r="H63" s="88">
        <v>156660</v>
      </c>
      <c r="I63" s="44">
        <v>43780.11</v>
      </c>
      <c r="J63" s="605">
        <f t="shared" si="11"/>
        <v>0.27945940252776713</v>
      </c>
    </row>
    <row r="64" spans="1:10" ht="24" x14ac:dyDescent="0.2">
      <c r="A64" s="1608"/>
      <c r="B64" s="1272"/>
      <c r="C64" s="1332">
        <v>4360</v>
      </c>
      <c r="D64" s="1306" t="s">
        <v>442</v>
      </c>
      <c r="E64" s="1391"/>
      <c r="F64" s="1391"/>
      <c r="G64" s="1388"/>
      <c r="H64" s="1359">
        <v>2000</v>
      </c>
      <c r="I64" s="44">
        <v>999.69</v>
      </c>
      <c r="J64" s="605">
        <f t="shared" si="11"/>
        <v>0.49984500000000004</v>
      </c>
    </row>
    <row r="65" spans="1:10" ht="15.75" x14ac:dyDescent="0.2">
      <c r="A65" s="1608"/>
      <c r="B65" s="1272"/>
      <c r="C65" s="1332">
        <v>4410</v>
      </c>
      <c r="D65" s="1306" t="s">
        <v>302</v>
      </c>
      <c r="E65" s="1391"/>
      <c r="F65" s="1391"/>
      <c r="G65" s="1388"/>
      <c r="H65" s="1359">
        <v>1000</v>
      </c>
      <c r="I65" s="44">
        <v>0</v>
      </c>
      <c r="J65" s="605">
        <f t="shared" si="11"/>
        <v>0</v>
      </c>
    </row>
    <row r="66" spans="1:10" ht="24" x14ac:dyDescent="0.2">
      <c r="A66" s="1608"/>
      <c r="B66" s="1272"/>
      <c r="C66" s="1332">
        <v>4440</v>
      </c>
      <c r="D66" s="1306" t="s">
        <v>305</v>
      </c>
      <c r="E66" s="1391"/>
      <c r="F66" s="1391"/>
      <c r="G66" s="1388"/>
      <c r="H66" s="1359">
        <v>7628</v>
      </c>
      <c r="I66" s="44">
        <v>5721</v>
      </c>
      <c r="J66" s="605">
        <f t="shared" si="11"/>
        <v>0.75</v>
      </c>
    </row>
    <row r="67" spans="1:10" ht="24" x14ac:dyDescent="0.2">
      <c r="A67" s="1608"/>
      <c r="B67" s="84"/>
      <c r="C67" s="49">
        <v>4700</v>
      </c>
      <c r="D67" s="48" t="s">
        <v>440</v>
      </c>
      <c r="E67" s="1392"/>
      <c r="F67" s="1392"/>
      <c r="G67" s="1389"/>
      <c r="H67" s="88">
        <v>3000</v>
      </c>
      <c r="I67" s="44">
        <v>1800</v>
      </c>
      <c r="J67" s="605">
        <f t="shared" si="11"/>
        <v>0.6</v>
      </c>
    </row>
    <row r="68" spans="1:10" ht="15.75" x14ac:dyDescent="0.2">
      <c r="A68" s="1608"/>
      <c r="B68" s="59">
        <v>85215</v>
      </c>
      <c r="C68" s="87"/>
      <c r="D68" s="86" t="s">
        <v>162</v>
      </c>
      <c r="E68" s="85">
        <f>E69</f>
        <v>10000</v>
      </c>
      <c r="F68" s="85">
        <f>F69</f>
        <v>6900</v>
      </c>
      <c r="G68" s="595">
        <f>F68/E68</f>
        <v>0.69</v>
      </c>
      <c r="H68" s="85">
        <f>H70+H71</f>
        <v>10000</v>
      </c>
      <c r="I68" s="85">
        <f>I70+I71</f>
        <v>5573.74</v>
      </c>
      <c r="J68" s="595">
        <f>I68/H68</f>
        <v>0.55737399999999993</v>
      </c>
    </row>
    <row r="69" spans="1:10" ht="54" customHeight="1" x14ac:dyDescent="0.2">
      <c r="A69" s="1608"/>
      <c r="B69" s="1763"/>
      <c r="C69" s="49">
        <v>2010</v>
      </c>
      <c r="D69" s="48" t="s">
        <v>441</v>
      </c>
      <c r="E69" s="55">
        <v>10000</v>
      </c>
      <c r="F69" s="54">
        <v>6900</v>
      </c>
      <c r="G69" s="593">
        <f>F69/E69</f>
        <v>0.69</v>
      </c>
      <c r="H69" s="63"/>
      <c r="I69" s="53"/>
      <c r="J69" s="601"/>
    </row>
    <row r="70" spans="1:10" ht="15.75" x14ac:dyDescent="0.2">
      <c r="A70" s="1608"/>
      <c r="B70" s="1764"/>
      <c r="C70" s="49">
        <v>3110</v>
      </c>
      <c r="D70" s="48" t="s">
        <v>387</v>
      </c>
      <c r="E70" s="47"/>
      <c r="F70" s="46"/>
      <c r="G70" s="590"/>
      <c r="H70" s="52">
        <v>9803.92</v>
      </c>
      <c r="I70" s="52">
        <v>5573.74</v>
      </c>
      <c r="J70" s="1401">
        <f>I70/H70</f>
        <v>0.56852157096345135</v>
      </c>
    </row>
    <row r="71" spans="1:10" ht="15.75" x14ac:dyDescent="0.2">
      <c r="A71" s="1608"/>
      <c r="B71" s="1765"/>
      <c r="C71" s="49">
        <v>4210</v>
      </c>
      <c r="D71" s="48" t="s">
        <v>228</v>
      </c>
      <c r="E71" s="63"/>
      <c r="F71" s="63"/>
      <c r="G71" s="589"/>
      <c r="H71" s="52">
        <v>196.08</v>
      </c>
      <c r="I71" s="52">
        <v>0</v>
      </c>
      <c r="J71" s="604">
        <f>I71/H71</f>
        <v>0</v>
      </c>
    </row>
    <row r="72" spans="1:10" ht="25.5" x14ac:dyDescent="0.2">
      <c r="A72" s="1608"/>
      <c r="B72" s="59">
        <v>85228</v>
      </c>
      <c r="C72" s="87"/>
      <c r="D72" s="86" t="s">
        <v>168</v>
      </c>
      <c r="E72" s="85">
        <f>E73</f>
        <v>494000</v>
      </c>
      <c r="F72" s="85">
        <f>F73</f>
        <v>213000</v>
      </c>
      <c r="G72" s="595">
        <f>F72/E72</f>
        <v>0.43117408906882593</v>
      </c>
      <c r="H72" s="85">
        <f>H74</f>
        <v>494000</v>
      </c>
      <c r="I72" s="85">
        <f>I74</f>
        <v>196120</v>
      </c>
      <c r="J72" s="595">
        <f>I72/H72</f>
        <v>0.39700404858299593</v>
      </c>
    </row>
    <row r="73" spans="1:10" ht="54" customHeight="1" x14ac:dyDescent="0.2">
      <c r="A73" s="1608"/>
      <c r="B73" s="65"/>
      <c r="C73" s="49">
        <v>2010</v>
      </c>
      <c r="D73" s="48" t="s">
        <v>441</v>
      </c>
      <c r="E73" s="63">
        <v>494000</v>
      </c>
      <c r="F73" s="63">
        <v>213000</v>
      </c>
      <c r="G73" s="589">
        <f>F73/E73</f>
        <v>0.43117408906882593</v>
      </c>
      <c r="H73" s="63"/>
      <c r="I73" s="53"/>
      <c r="J73" s="601"/>
    </row>
    <row r="74" spans="1:10" ht="15.75" x14ac:dyDescent="0.2">
      <c r="A74" s="1635"/>
      <c r="B74" s="84"/>
      <c r="C74" s="49">
        <v>4300</v>
      </c>
      <c r="D74" s="48" t="s">
        <v>230</v>
      </c>
      <c r="E74" s="83"/>
      <c r="F74" s="63"/>
      <c r="G74" s="589"/>
      <c r="H74" s="82">
        <v>494000</v>
      </c>
      <c r="I74" s="52">
        <v>196120</v>
      </c>
      <c r="J74" s="604">
        <f>I74/H74</f>
        <v>0.39700404858299593</v>
      </c>
    </row>
    <row r="75" spans="1:10" ht="15.75" x14ac:dyDescent="0.2">
      <c r="A75" s="81">
        <v>855</v>
      </c>
      <c r="B75" s="80"/>
      <c r="C75" s="79"/>
      <c r="D75" s="78" t="s">
        <v>182</v>
      </c>
      <c r="E75" s="77">
        <f>E76+E89+E104+E109+E117</f>
        <v>26286458</v>
      </c>
      <c r="F75" s="77">
        <f>F76+F89+F104+F109</f>
        <v>14870629</v>
      </c>
      <c r="G75" s="596">
        <f>F75/E75</f>
        <v>0.56571444505760338</v>
      </c>
      <c r="H75" s="77">
        <f>H76+H89+H104+H109+H117</f>
        <v>26286458</v>
      </c>
      <c r="I75" s="77">
        <f>I76+I89+I104+I109+I117</f>
        <v>14858579.529999997</v>
      </c>
      <c r="J75" s="596">
        <f>I75/H75</f>
        <v>0.56525605427707293</v>
      </c>
    </row>
    <row r="76" spans="1:10" ht="15.75" x14ac:dyDescent="0.2">
      <c r="A76" s="1751"/>
      <c r="B76" s="70">
        <v>85501</v>
      </c>
      <c r="C76" s="69"/>
      <c r="D76" s="76" t="s">
        <v>445</v>
      </c>
      <c r="E76" s="66">
        <f>E77</f>
        <v>18019837</v>
      </c>
      <c r="F76" s="66">
        <f>F77</f>
        <v>10791731</v>
      </c>
      <c r="G76" s="588">
        <f>F76/E76</f>
        <v>0.59888061140619642</v>
      </c>
      <c r="H76" s="75">
        <f>SUM(H78:H88)</f>
        <v>18019837</v>
      </c>
      <c r="I76" s="75">
        <f>SUM(I78:I88)</f>
        <v>10777407.829999998</v>
      </c>
      <c r="J76" s="606">
        <f>I76/H76</f>
        <v>0.59808575571466038</v>
      </c>
    </row>
    <row r="77" spans="1:10" ht="84" x14ac:dyDescent="0.2">
      <c r="A77" s="1752"/>
      <c r="B77" s="1753"/>
      <c r="C77" s="49">
        <v>2060</v>
      </c>
      <c r="D77" s="73" t="s">
        <v>444</v>
      </c>
      <c r="E77" s="71">
        <v>18019837</v>
      </c>
      <c r="F77" s="71">
        <v>10791731</v>
      </c>
      <c r="G77" s="597">
        <f>F77/E77</f>
        <v>0.59888061140619642</v>
      </c>
      <c r="H77" s="72"/>
      <c r="I77" s="53"/>
      <c r="J77" s="601"/>
    </row>
    <row r="78" spans="1:10" ht="12.75" x14ac:dyDescent="0.2">
      <c r="A78" s="1752"/>
      <c r="B78" s="1754"/>
      <c r="C78" s="49">
        <v>3110</v>
      </c>
      <c r="D78" s="48" t="s">
        <v>387</v>
      </c>
      <c r="E78" s="1384"/>
      <c r="F78" s="1384"/>
      <c r="G78" s="1382"/>
      <c r="H78" s="71">
        <v>17839519.02</v>
      </c>
      <c r="I78" s="44">
        <v>10693295.32</v>
      </c>
      <c r="J78" s="604">
        <f>I78/H78</f>
        <v>0.59941612259902732</v>
      </c>
    </row>
    <row r="79" spans="1:10" ht="12.75" x14ac:dyDescent="0.2">
      <c r="A79" s="1752"/>
      <c r="B79" s="1754"/>
      <c r="C79" s="49">
        <v>4010</v>
      </c>
      <c r="D79" s="48" t="s">
        <v>222</v>
      </c>
      <c r="E79" s="1385"/>
      <c r="F79" s="1385"/>
      <c r="G79" s="1382"/>
      <c r="H79" s="71">
        <v>110000</v>
      </c>
      <c r="I79" s="44">
        <v>43103.15</v>
      </c>
      <c r="J79" s="604">
        <f t="shared" ref="J79:J88" si="12">I79/H79</f>
        <v>0.39184681818181821</v>
      </c>
    </row>
    <row r="80" spans="1:10" ht="12.75" x14ac:dyDescent="0.2">
      <c r="A80" s="1752"/>
      <c r="B80" s="1754"/>
      <c r="C80" s="49">
        <v>4040</v>
      </c>
      <c r="D80" s="48" t="s">
        <v>443</v>
      </c>
      <c r="E80" s="1385"/>
      <c r="F80" s="1385"/>
      <c r="G80" s="1382"/>
      <c r="H80" s="71">
        <v>9632.98</v>
      </c>
      <c r="I80" s="44">
        <v>9632.98</v>
      </c>
      <c r="J80" s="604">
        <f t="shared" si="12"/>
        <v>1</v>
      </c>
    </row>
    <row r="81" spans="1:10" ht="12.75" x14ac:dyDescent="0.2">
      <c r="A81" s="1752"/>
      <c r="B81" s="1754"/>
      <c r="C81" s="49">
        <v>4110</v>
      </c>
      <c r="D81" s="48" t="s">
        <v>224</v>
      </c>
      <c r="E81" s="1385"/>
      <c r="F81" s="1385"/>
      <c r="G81" s="1382"/>
      <c r="H81" s="71">
        <v>15665</v>
      </c>
      <c r="I81" s="44">
        <v>8152.94</v>
      </c>
      <c r="J81" s="604">
        <f t="shared" si="12"/>
        <v>0.52045579316948609</v>
      </c>
    </row>
    <row r="82" spans="1:10" ht="12.75" x14ac:dyDescent="0.2">
      <c r="A82" s="1752"/>
      <c r="B82" s="1754"/>
      <c r="C82" s="51">
        <v>4120</v>
      </c>
      <c r="D82" s="50" t="s">
        <v>226</v>
      </c>
      <c r="E82" s="1385"/>
      <c r="F82" s="1385"/>
      <c r="G82" s="1382"/>
      <c r="H82" s="71">
        <v>2000</v>
      </c>
      <c r="I82" s="44">
        <v>1048.42</v>
      </c>
      <c r="J82" s="604">
        <f t="shared" si="12"/>
        <v>0.52421000000000006</v>
      </c>
    </row>
    <row r="83" spans="1:10" ht="12.75" x14ac:dyDescent="0.2">
      <c r="A83" s="1752"/>
      <c r="B83" s="1754"/>
      <c r="C83" s="49">
        <v>4210</v>
      </c>
      <c r="D83" s="48" t="s">
        <v>228</v>
      </c>
      <c r="E83" s="1385"/>
      <c r="F83" s="1385"/>
      <c r="G83" s="1382"/>
      <c r="H83" s="71">
        <v>9000</v>
      </c>
      <c r="I83" s="44">
        <v>1280.28</v>
      </c>
      <c r="J83" s="604">
        <f t="shared" si="12"/>
        <v>0.14225333333333334</v>
      </c>
    </row>
    <row r="84" spans="1:10" ht="12.75" x14ac:dyDescent="0.2">
      <c r="A84" s="1752"/>
      <c r="B84" s="1754"/>
      <c r="C84" s="49">
        <v>4260</v>
      </c>
      <c r="D84" s="48" t="s">
        <v>238</v>
      </c>
      <c r="E84" s="1385"/>
      <c r="F84" s="1385"/>
      <c r="G84" s="1382"/>
      <c r="H84" s="71">
        <v>2500</v>
      </c>
      <c r="I84" s="44">
        <v>2003.54</v>
      </c>
      <c r="J84" s="604">
        <f t="shared" si="12"/>
        <v>0.80141600000000002</v>
      </c>
    </row>
    <row r="85" spans="1:10" ht="12.75" x14ac:dyDescent="0.2">
      <c r="A85" s="1752"/>
      <c r="B85" s="1754"/>
      <c r="C85" s="49">
        <v>4300</v>
      </c>
      <c r="D85" s="48" t="s">
        <v>230</v>
      </c>
      <c r="E85" s="1385"/>
      <c r="F85" s="1385"/>
      <c r="G85" s="1382"/>
      <c r="H85" s="71">
        <v>28000</v>
      </c>
      <c r="I85" s="44">
        <v>16914.2</v>
      </c>
      <c r="J85" s="604">
        <f t="shared" si="12"/>
        <v>0.60407857142857146</v>
      </c>
    </row>
    <row r="86" spans="1:10" ht="12.75" x14ac:dyDescent="0.2">
      <c r="A86" s="1752"/>
      <c r="B86" s="1755"/>
      <c r="C86" s="1332">
        <v>4430</v>
      </c>
      <c r="D86" s="1306" t="s">
        <v>855</v>
      </c>
      <c r="E86" s="1385"/>
      <c r="F86" s="1385"/>
      <c r="G86" s="1382"/>
      <c r="H86" s="1383">
        <v>150</v>
      </c>
      <c r="I86" s="44">
        <v>0</v>
      </c>
      <c r="J86" s="604">
        <f>I86/H86</f>
        <v>0</v>
      </c>
    </row>
    <row r="87" spans="1:10" ht="28.5" customHeight="1" x14ac:dyDescent="0.2">
      <c r="A87" s="1752"/>
      <c r="B87" s="1754"/>
      <c r="C87" s="49">
        <v>4440</v>
      </c>
      <c r="D87" s="48" t="s">
        <v>305</v>
      </c>
      <c r="E87" s="1385"/>
      <c r="F87" s="1385"/>
      <c r="G87" s="1382"/>
      <c r="H87" s="71">
        <v>2370</v>
      </c>
      <c r="I87" s="44">
        <v>1777.5</v>
      </c>
      <c r="J87" s="604">
        <f t="shared" si="12"/>
        <v>0.75</v>
      </c>
    </row>
    <row r="88" spans="1:10" ht="28.5" customHeight="1" x14ac:dyDescent="0.2">
      <c r="A88" s="1752"/>
      <c r="B88" s="1756"/>
      <c r="C88" s="74">
        <v>4700</v>
      </c>
      <c r="D88" s="73" t="s">
        <v>440</v>
      </c>
      <c r="E88" s="1386"/>
      <c r="F88" s="1386"/>
      <c r="G88" s="598"/>
      <c r="H88" s="71">
        <v>1000</v>
      </c>
      <c r="I88" s="44">
        <v>199.5</v>
      </c>
      <c r="J88" s="604">
        <f t="shared" si="12"/>
        <v>0.19950000000000001</v>
      </c>
    </row>
    <row r="89" spans="1:10" ht="51" x14ac:dyDescent="0.2">
      <c r="A89" s="1752"/>
      <c r="B89" s="70">
        <v>85502</v>
      </c>
      <c r="C89" s="69"/>
      <c r="D89" s="68" t="s">
        <v>435</v>
      </c>
      <c r="E89" s="67">
        <f>SUM(E90:E90)</f>
        <v>7501964</v>
      </c>
      <c r="F89" s="67">
        <f>SUM(F90:F90)</f>
        <v>4078248</v>
      </c>
      <c r="G89" s="599">
        <f>F89/E89</f>
        <v>0.54362404298394396</v>
      </c>
      <c r="H89" s="66">
        <f>SUM(H91:H103)</f>
        <v>7501964</v>
      </c>
      <c r="I89" s="66">
        <f>SUM(I91:I103)</f>
        <v>4037705.8499999996</v>
      </c>
      <c r="J89" s="588">
        <f>I89/H89</f>
        <v>0.53821983816504582</v>
      </c>
    </row>
    <row r="90" spans="1:10" ht="53.25" customHeight="1" x14ac:dyDescent="0.2">
      <c r="A90" s="1752"/>
      <c r="B90" s="65"/>
      <c r="C90" s="49">
        <v>2010</v>
      </c>
      <c r="D90" s="48" t="s">
        <v>441</v>
      </c>
      <c r="E90" s="63">
        <v>7501964</v>
      </c>
      <c r="F90" s="63">
        <v>4078248</v>
      </c>
      <c r="G90" s="589">
        <f>F90/E90</f>
        <v>0.54362404298394396</v>
      </c>
      <c r="H90" s="63"/>
      <c r="I90" s="53"/>
      <c r="J90" s="601"/>
    </row>
    <row r="91" spans="1:10" ht="15.75" x14ac:dyDescent="0.2">
      <c r="A91" s="1752"/>
      <c r="B91" s="43"/>
      <c r="C91" s="49">
        <v>3110</v>
      </c>
      <c r="D91" s="48" t="s">
        <v>387</v>
      </c>
      <c r="E91" s="46"/>
      <c r="F91" s="46"/>
      <c r="G91" s="590"/>
      <c r="H91" s="63">
        <v>7045524</v>
      </c>
      <c r="I91" s="44">
        <v>3702021.25</v>
      </c>
      <c r="J91" s="602">
        <f>I91/H91</f>
        <v>0.52544299756838531</v>
      </c>
    </row>
    <row r="92" spans="1:10" ht="15.75" x14ac:dyDescent="0.2">
      <c r="A92" s="1752"/>
      <c r="B92" s="43"/>
      <c r="C92" s="49">
        <v>4010</v>
      </c>
      <c r="D92" s="48" t="s">
        <v>222</v>
      </c>
      <c r="E92" s="47"/>
      <c r="F92" s="46"/>
      <c r="G92" s="590"/>
      <c r="H92" s="63">
        <v>110000</v>
      </c>
      <c r="I92" s="44">
        <v>62203.92</v>
      </c>
      <c r="J92" s="602">
        <f t="shared" ref="J92:J103" si="13">I92/H92</f>
        <v>0.56549018181818178</v>
      </c>
    </row>
    <row r="93" spans="1:10" ht="15.75" x14ac:dyDescent="0.2">
      <c r="A93" s="1752"/>
      <c r="B93" s="43"/>
      <c r="C93" s="49">
        <v>4040</v>
      </c>
      <c r="D93" s="48" t="s">
        <v>443</v>
      </c>
      <c r="E93" s="47"/>
      <c r="F93" s="46"/>
      <c r="G93" s="590"/>
      <c r="H93" s="63">
        <v>16100</v>
      </c>
      <c r="I93" s="44">
        <v>15936.96</v>
      </c>
      <c r="J93" s="602">
        <f t="shared" si="13"/>
        <v>0.9898732919254658</v>
      </c>
    </row>
    <row r="94" spans="1:10" ht="15.75" x14ac:dyDescent="0.2">
      <c r="A94" s="1752"/>
      <c r="B94" s="43"/>
      <c r="C94" s="49">
        <v>4110</v>
      </c>
      <c r="D94" s="48" t="s">
        <v>224</v>
      </c>
      <c r="E94" s="47"/>
      <c r="F94" s="46"/>
      <c r="G94" s="590"/>
      <c r="H94" s="63">
        <v>270350</v>
      </c>
      <c r="I94" s="44">
        <v>222066.59</v>
      </c>
      <c r="J94" s="602">
        <f t="shared" si="13"/>
        <v>0.82140406879970407</v>
      </c>
    </row>
    <row r="95" spans="1:10" ht="15.75" x14ac:dyDescent="0.2">
      <c r="A95" s="1752"/>
      <c r="B95" s="43"/>
      <c r="C95" s="51">
        <v>4120</v>
      </c>
      <c r="D95" s="50" t="s">
        <v>226</v>
      </c>
      <c r="E95" s="47"/>
      <c r="F95" s="46"/>
      <c r="G95" s="590"/>
      <c r="H95" s="54">
        <v>2820</v>
      </c>
      <c r="I95" s="44">
        <v>1605.42</v>
      </c>
      <c r="J95" s="602">
        <f t="shared" si="13"/>
        <v>0.5692978723404255</v>
      </c>
    </row>
    <row r="96" spans="1:10" ht="15.75" x14ac:dyDescent="0.2">
      <c r="A96" s="1752"/>
      <c r="B96" s="1272"/>
      <c r="C96" s="1332">
        <v>4170</v>
      </c>
      <c r="D96" s="1306" t="s">
        <v>235</v>
      </c>
      <c r="E96" s="47"/>
      <c r="F96" s="46"/>
      <c r="G96" s="590"/>
      <c r="H96" s="614">
        <v>5000</v>
      </c>
      <c r="I96" s="44">
        <v>0</v>
      </c>
      <c r="J96" s="602">
        <v>0</v>
      </c>
    </row>
    <row r="97" spans="1:10" ht="15.75" x14ac:dyDescent="0.2">
      <c r="A97" s="1752"/>
      <c r="B97" s="43"/>
      <c r="C97" s="49">
        <v>4210</v>
      </c>
      <c r="D97" s="48" t="s">
        <v>228</v>
      </c>
      <c r="E97" s="47"/>
      <c r="F97" s="46"/>
      <c r="G97" s="590"/>
      <c r="H97" s="63">
        <v>10000</v>
      </c>
      <c r="I97" s="44">
        <v>5873.46</v>
      </c>
      <c r="J97" s="602">
        <f t="shared" si="13"/>
        <v>0.58734600000000003</v>
      </c>
    </row>
    <row r="98" spans="1:10" ht="15.75" x14ac:dyDescent="0.2">
      <c r="A98" s="1752"/>
      <c r="B98" s="1272"/>
      <c r="C98" s="1332">
        <v>4260</v>
      </c>
      <c r="D98" s="1306" t="s">
        <v>238</v>
      </c>
      <c r="E98" s="47"/>
      <c r="F98" s="46"/>
      <c r="G98" s="590"/>
      <c r="H98" s="614">
        <v>3000</v>
      </c>
      <c r="I98" s="44">
        <v>2003.54</v>
      </c>
      <c r="J98" s="602">
        <f t="shared" si="13"/>
        <v>0.6678466666666667</v>
      </c>
    </row>
    <row r="99" spans="1:10" ht="15.75" x14ac:dyDescent="0.2">
      <c r="A99" s="1752"/>
      <c r="B99" s="43"/>
      <c r="C99" s="49">
        <v>4300</v>
      </c>
      <c r="D99" s="48" t="s">
        <v>230</v>
      </c>
      <c r="E99" s="47"/>
      <c r="F99" s="46"/>
      <c r="G99" s="590"/>
      <c r="H99" s="63">
        <v>30000</v>
      </c>
      <c r="I99" s="44">
        <v>21199.599999999999</v>
      </c>
      <c r="J99" s="602">
        <f>I99/H99</f>
        <v>0.70665333333333324</v>
      </c>
    </row>
    <row r="100" spans="1:10" ht="24" x14ac:dyDescent="0.2">
      <c r="A100" s="1752"/>
      <c r="B100" s="43"/>
      <c r="C100" s="49">
        <v>4360</v>
      </c>
      <c r="D100" s="64" t="s">
        <v>442</v>
      </c>
      <c r="E100" s="47"/>
      <c r="F100" s="46"/>
      <c r="G100" s="590"/>
      <c r="H100" s="63">
        <v>1000</v>
      </c>
      <c r="I100" s="44">
        <v>456.61</v>
      </c>
      <c r="J100" s="602">
        <f>I100/H100</f>
        <v>0.45661000000000002</v>
      </c>
    </row>
    <row r="101" spans="1:10" ht="15.75" x14ac:dyDescent="0.2">
      <c r="A101" s="1752"/>
      <c r="B101" s="1272"/>
      <c r="C101" s="1332">
        <v>4430</v>
      </c>
      <c r="D101" s="1360" t="s">
        <v>232</v>
      </c>
      <c r="E101" s="47"/>
      <c r="F101" s="46"/>
      <c r="G101" s="590"/>
      <c r="H101" s="614">
        <v>250</v>
      </c>
      <c r="I101" s="44">
        <v>0</v>
      </c>
      <c r="J101" s="602">
        <f>I101/H101</f>
        <v>0</v>
      </c>
    </row>
    <row r="102" spans="1:10" ht="24" x14ac:dyDescent="0.2">
      <c r="A102" s="1752"/>
      <c r="B102" s="43"/>
      <c r="C102" s="49">
        <v>4440</v>
      </c>
      <c r="D102" s="48" t="s">
        <v>305</v>
      </c>
      <c r="E102" s="47"/>
      <c r="F102" s="46"/>
      <c r="G102" s="590"/>
      <c r="H102" s="63">
        <v>4920</v>
      </c>
      <c r="I102" s="44">
        <v>3690</v>
      </c>
      <c r="J102" s="602">
        <f t="shared" si="13"/>
        <v>0.75</v>
      </c>
    </row>
    <row r="103" spans="1:10" ht="27.75" customHeight="1" x14ac:dyDescent="0.2">
      <c r="A103" s="1608"/>
      <c r="B103" s="43"/>
      <c r="C103" s="62">
        <v>4700</v>
      </c>
      <c r="D103" s="61" t="s">
        <v>440</v>
      </c>
      <c r="E103" s="47"/>
      <c r="F103" s="46"/>
      <c r="G103" s="590"/>
      <c r="H103" s="46">
        <v>3000</v>
      </c>
      <c r="I103" s="44">
        <v>648.5</v>
      </c>
      <c r="J103" s="602">
        <f t="shared" si="13"/>
        <v>0.21616666666666667</v>
      </c>
    </row>
    <row r="104" spans="1:10" ht="15.75" x14ac:dyDescent="0.2">
      <c r="A104" s="1608"/>
      <c r="B104" s="59">
        <v>85503</v>
      </c>
      <c r="C104" s="58"/>
      <c r="D104" s="57" t="s">
        <v>190</v>
      </c>
      <c r="E104" s="56">
        <f>E105</f>
        <v>650</v>
      </c>
      <c r="F104" s="56">
        <f>F105</f>
        <v>650</v>
      </c>
      <c r="G104" s="594">
        <f>F104/E104</f>
        <v>1</v>
      </c>
      <c r="H104" s="56">
        <f>H106+H107+H108</f>
        <v>649.99999999999989</v>
      </c>
      <c r="I104" s="56">
        <f>I106+I107+I108</f>
        <v>288.16999999999996</v>
      </c>
      <c r="J104" s="594">
        <f>I104/H104</f>
        <v>0.44333846153846157</v>
      </c>
    </row>
    <row r="105" spans="1:10" ht="52.5" customHeight="1" x14ac:dyDescent="0.2">
      <c r="A105" s="1608"/>
      <c r="B105" s="43"/>
      <c r="C105" s="51">
        <v>2010</v>
      </c>
      <c r="D105" s="50" t="s">
        <v>441</v>
      </c>
      <c r="E105" s="55">
        <v>650</v>
      </c>
      <c r="F105" s="55">
        <v>650</v>
      </c>
      <c r="G105" s="600">
        <f>F105/E105</f>
        <v>1</v>
      </c>
      <c r="H105" s="54"/>
      <c r="I105" s="53"/>
      <c r="J105" s="604"/>
    </row>
    <row r="106" spans="1:10" ht="15.75" x14ac:dyDescent="0.2">
      <c r="A106" s="1608"/>
      <c r="B106" s="43"/>
      <c r="C106" s="49">
        <v>4010</v>
      </c>
      <c r="D106" s="48" t="s">
        <v>222</v>
      </c>
      <c r="E106" s="47"/>
      <c r="F106" s="46"/>
      <c r="G106" s="590"/>
      <c r="H106" s="45">
        <v>543.16</v>
      </c>
      <c r="I106" s="45">
        <v>240.8</v>
      </c>
      <c r="J106" s="602">
        <f>I106/H106</f>
        <v>0.44333161499374041</v>
      </c>
    </row>
    <row r="107" spans="1:10" ht="15.75" x14ac:dyDescent="0.2">
      <c r="A107" s="1608"/>
      <c r="B107" s="43"/>
      <c r="C107" s="49">
        <v>4110</v>
      </c>
      <c r="D107" s="48" t="s">
        <v>224</v>
      </c>
      <c r="E107" s="47"/>
      <c r="F107" s="46"/>
      <c r="G107" s="590"/>
      <c r="H107" s="45">
        <v>93.53</v>
      </c>
      <c r="I107" s="45">
        <v>41.47</v>
      </c>
      <c r="J107" s="602">
        <f t="shared" ref="J107:J108" si="14">I107/H107</f>
        <v>0.44338714850849992</v>
      </c>
    </row>
    <row r="108" spans="1:10" ht="15.75" x14ac:dyDescent="0.2">
      <c r="A108" s="1608"/>
      <c r="B108" s="43"/>
      <c r="C108" s="51">
        <v>4120</v>
      </c>
      <c r="D108" s="50" t="s">
        <v>226</v>
      </c>
      <c r="E108" s="47"/>
      <c r="F108" s="46"/>
      <c r="G108" s="590"/>
      <c r="H108" s="60">
        <v>13.31</v>
      </c>
      <c r="I108" s="60">
        <v>5.9</v>
      </c>
      <c r="J108" s="602">
        <f t="shared" si="14"/>
        <v>0.44327573253193087</v>
      </c>
    </row>
    <row r="109" spans="1:10" ht="15.75" x14ac:dyDescent="0.2">
      <c r="A109" s="1608"/>
      <c r="B109" s="59">
        <v>85504</v>
      </c>
      <c r="C109" s="58"/>
      <c r="D109" s="57" t="s">
        <v>192</v>
      </c>
      <c r="E109" s="56">
        <f>E110</f>
        <v>703080</v>
      </c>
      <c r="F109" s="56">
        <f>F110</f>
        <v>0</v>
      </c>
      <c r="G109" s="594">
        <f>F109/E109</f>
        <v>0</v>
      </c>
      <c r="H109" s="56">
        <f>SUM(H111:H116)</f>
        <v>703080</v>
      </c>
      <c r="I109" s="56">
        <f>SUM(I111:I116)</f>
        <v>0</v>
      </c>
      <c r="J109" s="594">
        <f>I109/H109</f>
        <v>0</v>
      </c>
    </row>
    <row r="110" spans="1:10" ht="52.5" customHeight="1" x14ac:dyDescent="0.2">
      <c r="A110" s="1608"/>
      <c r="B110" s="43"/>
      <c r="C110" s="51">
        <v>2010</v>
      </c>
      <c r="D110" s="50" t="s">
        <v>441</v>
      </c>
      <c r="E110" s="55">
        <v>703080</v>
      </c>
      <c r="F110" s="55">
        <v>0</v>
      </c>
      <c r="G110" s="600">
        <f>F110/E110</f>
        <v>0</v>
      </c>
      <c r="H110" s="54"/>
      <c r="I110" s="53"/>
      <c r="J110" s="604"/>
    </row>
    <row r="111" spans="1:10" ht="15.75" x14ac:dyDescent="0.2">
      <c r="A111" s="1608"/>
      <c r="B111" s="1272"/>
      <c r="C111" s="1332">
        <v>3110</v>
      </c>
      <c r="D111" s="48" t="s">
        <v>387</v>
      </c>
      <c r="E111" s="47"/>
      <c r="F111" s="46"/>
      <c r="G111" s="590"/>
      <c r="H111" s="54">
        <v>678080</v>
      </c>
      <c r="I111" s="1402">
        <v>0</v>
      </c>
      <c r="J111" s="604">
        <f>I111/H111</f>
        <v>0</v>
      </c>
    </row>
    <row r="112" spans="1:10" ht="15.75" x14ac:dyDescent="0.2">
      <c r="A112" s="1608"/>
      <c r="B112" s="43"/>
      <c r="C112" s="49">
        <v>4010</v>
      </c>
      <c r="D112" s="48" t="s">
        <v>222</v>
      </c>
      <c r="E112" s="47"/>
      <c r="F112" s="46"/>
      <c r="G112" s="590"/>
      <c r="H112" s="45">
        <v>18900</v>
      </c>
      <c r="I112" s="45">
        <v>0</v>
      </c>
      <c r="J112" s="604">
        <f t="shared" ref="J112:J116" si="15">I112/H112</f>
        <v>0</v>
      </c>
    </row>
    <row r="113" spans="1:10" ht="15.75" x14ac:dyDescent="0.2">
      <c r="A113" s="1608"/>
      <c r="B113" s="43"/>
      <c r="C113" s="49">
        <v>4110</v>
      </c>
      <c r="D113" s="48" t="s">
        <v>224</v>
      </c>
      <c r="E113" s="47"/>
      <c r="F113" s="46"/>
      <c r="G113" s="590"/>
      <c r="H113" s="45">
        <v>3255</v>
      </c>
      <c r="I113" s="45">
        <v>0</v>
      </c>
      <c r="J113" s="604">
        <f t="shared" si="15"/>
        <v>0</v>
      </c>
    </row>
    <row r="114" spans="1:10" ht="15.75" x14ac:dyDescent="0.2">
      <c r="A114" s="1608"/>
      <c r="B114" s="43"/>
      <c r="C114" s="51">
        <v>4120</v>
      </c>
      <c r="D114" s="50" t="s">
        <v>226</v>
      </c>
      <c r="E114" s="47"/>
      <c r="F114" s="46"/>
      <c r="G114" s="590"/>
      <c r="H114" s="45">
        <v>400</v>
      </c>
      <c r="I114" s="45">
        <v>0</v>
      </c>
      <c r="J114" s="604">
        <f t="shared" si="15"/>
        <v>0</v>
      </c>
    </row>
    <row r="115" spans="1:10" ht="15.75" x14ac:dyDescent="0.2">
      <c r="A115" s="1608"/>
      <c r="B115" s="43"/>
      <c r="C115" s="49">
        <v>4210</v>
      </c>
      <c r="D115" s="48" t="s">
        <v>228</v>
      </c>
      <c r="E115" s="47"/>
      <c r="F115" s="46"/>
      <c r="G115" s="590"/>
      <c r="H115" s="45">
        <v>700</v>
      </c>
      <c r="I115" s="45">
        <v>0</v>
      </c>
      <c r="J115" s="604">
        <f t="shared" si="15"/>
        <v>0</v>
      </c>
    </row>
    <row r="116" spans="1:10" ht="15.75" x14ac:dyDescent="0.2">
      <c r="A116" s="1608"/>
      <c r="B116" s="43"/>
      <c r="C116" s="99">
        <v>4300</v>
      </c>
      <c r="D116" s="98" t="s">
        <v>230</v>
      </c>
      <c r="E116" s="47"/>
      <c r="F116" s="46"/>
      <c r="G116" s="590"/>
      <c r="H116" s="1361">
        <v>1745</v>
      </c>
      <c r="I116" s="1361">
        <v>0</v>
      </c>
      <c r="J116" s="604">
        <f t="shared" si="15"/>
        <v>0</v>
      </c>
    </row>
    <row r="117" spans="1:10" ht="96" x14ac:dyDescent="0.2">
      <c r="A117" s="1608"/>
      <c r="B117" s="59">
        <v>85513</v>
      </c>
      <c r="C117" s="58"/>
      <c r="D117" s="57" t="s">
        <v>861</v>
      </c>
      <c r="E117" s="56">
        <f>E118</f>
        <v>60927</v>
      </c>
      <c r="F117" s="56">
        <f>F118</f>
        <v>45000</v>
      </c>
      <c r="G117" s="594">
        <f>F117/E117</f>
        <v>0.73858880299374663</v>
      </c>
      <c r="H117" s="1362">
        <f>H119</f>
        <v>60927</v>
      </c>
      <c r="I117" s="1362">
        <f>I119</f>
        <v>43177.68</v>
      </c>
      <c r="J117" s="1377">
        <f>I117/H117</f>
        <v>0.70867891082771184</v>
      </c>
    </row>
    <row r="118" spans="1:10" ht="48" x14ac:dyDescent="0.2">
      <c r="A118" s="1608"/>
      <c r="B118" s="1273"/>
      <c r="C118" s="1322">
        <v>2010</v>
      </c>
      <c r="D118" s="1323" t="s">
        <v>441</v>
      </c>
      <c r="E118" s="1373">
        <v>60927</v>
      </c>
      <c r="F118" s="1373">
        <v>45000</v>
      </c>
      <c r="G118" s="1374">
        <f>F118/E118</f>
        <v>0.73858880299374663</v>
      </c>
      <c r="H118" s="1375"/>
      <c r="I118" s="1375"/>
      <c r="J118" s="1376"/>
    </row>
    <row r="119" spans="1:10" ht="15.75" x14ac:dyDescent="0.2">
      <c r="A119" s="1608"/>
      <c r="B119" s="1273"/>
      <c r="C119" s="1363">
        <v>4130</v>
      </c>
      <c r="D119" s="1368" t="s">
        <v>854</v>
      </c>
      <c r="E119" s="1364"/>
      <c r="F119" s="1364"/>
      <c r="G119" s="1365"/>
      <c r="H119" s="1366">
        <v>60927</v>
      </c>
      <c r="I119" s="1366">
        <v>43177.68</v>
      </c>
      <c r="J119" s="1367">
        <f>I119/H119</f>
        <v>0.70867891082771184</v>
      </c>
    </row>
    <row r="120" spans="1:10" ht="13.5" x14ac:dyDescent="0.2">
      <c r="A120" s="1369"/>
      <c r="B120" s="1369"/>
      <c r="C120" s="1369"/>
      <c r="D120" s="1370" t="s">
        <v>439</v>
      </c>
      <c r="E120" s="1371">
        <f>E8+E17+E24+E40+E45+E51+E75</f>
        <v>28503742.449999999</v>
      </c>
      <c r="F120" s="1371">
        <f>F75+F51+F24+F17+F8+F40+F45</f>
        <v>16257454.950000001</v>
      </c>
      <c r="G120" s="1372">
        <f>F120/E120</f>
        <v>0.5703621192381354</v>
      </c>
      <c r="H120" s="1371">
        <f>H8+H17+H24+H40+H45+H51+H75</f>
        <v>28503742.539999999</v>
      </c>
      <c r="I120" s="1371">
        <f>I8+I17+I24+I40+I45+I51+I75</f>
        <v>15998020.199999997</v>
      </c>
      <c r="J120" s="1372">
        <f>I120/H120</f>
        <v>0.56126033897301675</v>
      </c>
    </row>
    <row r="121" spans="1:10" ht="13.5" x14ac:dyDescent="0.2">
      <c r="A121" s="1654"/>
      <c r="B121" s="1654"/>
      <c r="C121" s="1654"/>
      <c r="D121" s="1655"/>
      <c r="E121" s="1656"/>
      <c r="F121" s="1656"/>
      <c r="G121" s="1657"/>
      <c r="H121" s="1656"/>
      <c r="I121" s="1656"/>
      <c r="J121" s="1657"/>
    </row>
    <row r="122" spans="1:10" ht="13.5" x14ac:dyDescent="0.2">
      <c r="A122" s="1654"/>
      <c r="B122" s="1654"/>
      <c r="C122" s="1654"/>
      <c r="D122" s="1655"/>
      <c r="E122" s="1656"/>
      <c r="F122" s="1656"/>
      <c r="G122" s="1657"/>
      <c r="H122" s="1656"/>
      <c r="I122" s="1656"/>
      <c r="J122" s="1657"/>
    </row>
    <row r="123" spans="1:10" ht="13.5" x14ac:dyDescent="0.2">
      <c r="A123" s="1654"/>
      <c r="B123" s="1654"/>
      <c r="C123" s="1654"/>
      <c r="D123" s="1655"/>
      <c r="E123" s="1656"/>
      <c r="F123" s="1656"/>
      <c r="G123" s="1657"/>
      <c r="H123" s="1656"/>
      <c r="I123" s="1656"/>
      <c r="J123" s="1657"/>
    </row>
    <row r="124" spans="1:10" ht="13.5" x14ac:dyDescent="0.2">
      <c r="A124" s="1654"/>
      <c r="B124" s="1654"/>
      <c r="C124" s="1654"/>
      <c r="D124" s="1655"/>
      <c r="E124" s="1656"/>
      <c r="F124" s="1656"/>
      <c r="G124" s="1657"/>
      <c r="H124" s="1656"/>
      <c r="I124" s="1656"/>
      <c r="J124" s="1657"/>
    </row>
    <row r="125" spans="1:10" ht="13.5" x14ac:dyDescent="0.2">
      <c r="A125" s="1654"/>
      <c r="B125" s="1654"/>
      <c r="C125" s="1654"/>
      <c r="D125" s="1655"/>
      <c r="E125" s="1656"/>
      <c r="F125" s="1656"/>
      <c r="G125" s="1657"/>
      <c r="H125" s="1656"/>
      <c r="I125" s="1656"/>
      <c r="J125" s="1657"/>
    </row>
    <row r="126" spans="1:10" ht="13.5" x14ac:dyDescent="0.2">
      <c r="A126" s="1654"/>
      <c r="B126" s="1654"/>
      <c r="C126" s="1654"/>
      <c r="D126" s="1655"/>
      <c r="E126" s="1656"/>
      <c r="F126" s="1656"/>
      <c r="G126" s="1657"/>
      <c r="H126" s="1656"/>
      <c r="I126" s="1656"/>
      <c r="J126" s="1657"/>
    </row>
    <row r="127" spans="1:10" ht="13.5" x14ac:dyDescent="0.2">
      <c r="A127" s="1654"/>
      <c r="B127" s="1654"/>
      <c r="C127" s="1654"/>
      <c r="D127" s="1655"/>
      <c r="E127" s="1656"/>
      <c r="F127" s="1656"/>
      <c r="G127" s="1657"/>
      <c r="H127" s="1656"/>
      <c r="I127" s="1656"/>
      <c r="J127" s="1657"/>
    </row>
    <row r="128" spans="1:10" ht="13.5" x14ac:dyDescent="0.2">
      <c r="A128" s="1654"/>
      <c r="B128" s="1654"/>
      <c r="C128" s="1654"/>
      <c r="D128" s="1655"/>
      <c r="E128" s="1656"/>
      <c r="F128" s="1656"/>
      <c r="G128" s="1657"/>
      <c r="H128" s="1656"/>
      <c r="I128" s="1656"/>
      <c r="J128" s="1657"/>
    </row>
    <row r="129" spans="1:10" ht="13.5" x14ac:dyDescent="0.2">
      <c r="A129" s="1654"/>
      <c r="B129" s="1654"/>
      <c r="C129" s="1654"/>
      <c r="D129" s="1655"/>
      <c r="E129" s="1656"/>
      <c r="F129" s="1656"/>
      <c r="G129" s="1657"/>
      <c r="H129" s="1656"/>
      <c r="I129" s="1656"/>
      <c r="J129" s="1657"/>
    </row>
    <row r="130" spans="1:10" ht="13.5" x14ac:dyDescent="0.2">
      <c r="A130" s="1654"/>
      <c r="B130" s="1654"/>
      <c r="C130" s="1654"/>
      <c r="D130" s="1655"/>
      <c r="E130" s="1656"/>
      <c r="F130" s="1656"/>
      <c r="G130" s="1657"/>
      <c r="H130" s="1656"/>
      <c r="I130" s="1656"/>
      <c r="J130" s="1657"/>
    </row>
    <row r="131" spans="1:10" ht="13.5" x14ac:dyDescent="0.2">
      <c r="A131" s="1654"/>
      <c r="B131" s="1654"/>
      <c r="C131" s="1654"/>
      <c r="D131" s="1655"/>
      <c r="E131" s="1656"/>
      <c r="F131" s="1656"/>
      <c r="G131" s="1657"/>
      <c r="H131" s="1656"/>
      <c r="I131" s="1656"/>
      <c r="J131" s="1657"/>
    </row>
    <row r="132" spans="1:10" ht="12.75" x14ac:dyDescent="0.2">
      <c r="A132" s="7"/>
      <c r="B132" s="7"/>
      <c r="C132" s="7"/>
      <c r="D132" s="615"/>
      <c r="E132" s="616"/>
      <c r="F132" s="616"/>
      <c r="G132" s="617"/>
      <c r="H132" s="616"/>
      <c r="I132" s="616"/>
      <c r="J132" s="617"/>
    </row>
    <row r="133" spans="1:10" ht="12.75" x14ac:dyDescent="0.2">
      <c r="A133" s="7"/>
      <c r="B133" s="7"/>
      <c r="C133" s="7"/>
      <c r="D133" s="615"/>
      <c r="E133" s="616"/>
      <c r="F133" s="616"/>
      <c r="G133" s="617"/>
      <c r="H133" s="616"/>
      <c r="I133" s="616"/>
      <c r="J133" s="617"/>
    </row>
    <row r="134" spans="1:10" ht="12.75" x14ac:dyDescent="0.2">
      <c r="A134" s="7"/>
      <c r="B134" s="7"/>
      <c r="C134" s="7"/>
      <c r="D134" s="615"/>
      <c r="E134" s="616"/>
      <c r="F134" s="616"/>
      <c r="G134" s="617"/>
      <c r="H134" s="616"/>
      <c r="I134" s="616"/>
      <c r="J134" s="617"/>
    </row>
    <row r="135" spans="1:10" ht="12.75" x14ac:dyDescent="0.2">
      <c r="A135" s="40" t="s">
        <v>438</v>
      </c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3.5" thickBot="1" x14ac:dyDescent="0.25">
      <c r="A136" s="39"/>
      <c r="B136" s="39"/>
      <c r="C136" s="39"/>
      <c r="D136" s="38"/>
      <c r="E136" s="37"/>
      <c r="F136" s="37"/>
      <c r="G136" s="37"/>
      <c r="H136" s="7"/>
      <c r="I136" s="7"/>
      <c r="J136" s="7"/>
    </row>
    <row r="137" spans="1:10" ht="12.75" customHeight="1" x14ac:dyDescent="0.2">
      <c r="A137" s="1745" t="s">
        <v>0</v>
      </c>
      <c r="B137" s="1745" t="s">
        <v>1</v>
      </c>
      <c r="C137" s="1745" t="s">
        <v>437</v>
      </c>
      <c r="D137" s="1745" t="s">
        <v>436</v>
      </c>
      <c r="E137" s="1759" t="s">
        <v>662</v>
      </c>
      <c r="F137" s="1761" t="s">
        <v>836</v>
      </c>
      <c r="G137" s="1761" t="s">
        <v>586</v>
      </c>
      <c r="H137" s="1757" t="s">
        <v>643</v>
      </c>
      <c r="I137" s="1758"/>
      <c r="J137" s="7"/>
    </row>
    <row r="138" spans="1:10" ht="31.5" customHeight="1" thickBot="1" x14ac:dyDescent="0.25">
      <c r="A138" s="1746"/>
      <c r="B138" s="1746"/>
      <c r="C138" s="1746"/>
      <c r="D138" s="1746"/>
      <c r="E138" s="1760"/>
      <c r="F138" s="1762"/>
      <c r="G138" s="1762"/>
      <c r="H138" s="754" t="s">
        <v>644</v>
      </c>
      <c r="I138" s="1606" t="s">
        <v>645</v>
      </c>
      <c r="J138" s="7"/>
    </row>
    <row r="139" spans="1:10" ht="15.75" x14ac:dyDescent="0.2">
      <c r="A139" s="23">
        <v>852</v>
      </c>
      <c r="B139" s="36"/>
      <c r="C139" s="35"/>
      <c r="D139" s="34" t="s">
        <v>152</v>
      </c>
      <c r="E139" s="33">
        <f t="shared" ref="E139:F140" si="16">E140</f>
        <v>44218</v>
      </c>
      <c r="F139" s="33">
        <f t="shared" si="16"/>
        <v>23772.02</v>
      </c>
      <c r="G139" s="607">
        <f t="shared" ref="G139:G145" si="17">F139/E139</f>
        <v>0.53760957076303773</v>
      </c>
      <c r="H139" s="33">
        <f>H140</f>
        <v>8720.34</v>
      </c>
      <c r="I139" s="33">
        <f>I140</f>
        <v>3091.91</v>
      </c>
      <c r="J139" s="7"/>
    </row>
    <row r="140" spans="1:10" ht="25.5" x14ac:dyDescent="0.2">
      <c r="A140" s="28"/>
      <c r="B140" s="32">
        <v>85228</v>
      </c>
      <c r="C140" s="31"/>
      <c r="D140" s="30" t="s">
        <v>168</v>
      </c>
      <c r="E140" s="29">
        <f t="shared" si="16"/>
        <v>44218</v>
      </c>
      <c r="F140" s="29">
        <f t="shared" si="16"/>
        <v>23772.02</v>
      </c>
      <c r="G140" s="608">
        <f t="shared" si="17"/>
        <v>0.53760957076303773</v>
      </c>
      <c r="H140" s="29">
        <f>H141</f>
        <v>8720.34</v>
      </c>
      <c r="I140" s="29">
        <f>I141</f>
        <v>3091.91</v>
      </c>
      <c r="J140" s="7"/>
    </row>
    <row r="141" spans="1:10" ht="12.75" x14ac:dyDescent="0.2">
      <c r="A141" s="28"/>
      <c r="B141" s="27"/>
      <c r="C141" s="27" t="s">
        <v>64</v>
      </c>
      <c r="D141" s="26" t="s">
        <v>65</v>
      </c>
      <c r="E141" s="25">
        <v>44218</v>
      </c>
      <c r="F141" s="24">
        <v>23772.02</v>
      </c>
      <c r="G141" s="609">
        <f t="shared" si="17"/>
        <v>0.53760957076303773</v>
      </c>
      <c r="H141" s="755">
        <v>8720.34</v>
      </c>
      <c r="I141" s="756">
        <v>3091.91</v>
      </c>
      <c r="J141" s="7"/>
    </row>
    <row r="142" spans="1:10" ht="15.75" x14ac:dyDescent="0.2">
      <c r="A142" s="23">
        <v>855</v>
      </c>
      <c r="B142" s="22"/>
      <c r="C142" s="22"/>
      <c r="D142" s="21" t="s">
        <v>182</v>
      </c>
      <c r="E142" s="20">
        <f>E143</f>
        <v>278078</v>
      </c>
      <c r="F142" s="20">
        <f>F143</f>
        <v>86108.65</v>
      </c>
      <c r="G142" s="610">
        <f t="shared" si="17"/>
        <v>0.30965646329447133</v>
      </c>
      <c r="H142" s="20">
        <f>H143</f>
        <v>8073319.6799999997</v>
      </c>
      <c r="I142" s="20">
        <f>I143</f>
        <v>8073319.6799999997</v>
      </c>
      <c r="J142" s="7"/>
    </row>
    <row r="143" spans="1:10" ht="51" x14ac:dyDescent="0.2">
      <c r="A143" s="19"/>
      <c r="B143" s="18">
        <v>85502</v>
      </c>
      <c r="C143" s="17"/>
      <c r="D143" s="16" t="s">
        <v>435</v>
      </c>
      <c r="E143" s="15">
        <f>SUM(E144:E144)</f>
        <v>278078</v>
      </c>
      <c r="F143" s="15">
        <f>SUM(F144:F144)</f>
        <v>86108.65</v>
      </c>
      <c r="G143" s="611">
        <f t="shared" si="17"/>
        <v>0.30965646329447133</v>
      </c>
      <c r="H143" s="15">
        <f>H144</f>
        <v>8073319.6799999997</v>
      </c>
      <c r="I143" s="15">
        <f>I144</f>
        <v>8073319.6799999997</v>
      </c>
      <c r="J143" s="7"/>
    </row>
    <row r="144" spans="1:10" ht="23.25" thickBot="1" x14ac:dyDescent="0.25">
      <c r="A144" s="14"/>
      <c r="B144" s="1274"/>
      <c r="C144" s="13" t="s">
        <v>434</v>
      </c>
      <c r="D144" s="12" t="s">
        <v>433</v>
      </c>
      <c r="E144" s="11">
        <v>278078</v>
      </c>
      <c r="F144" s="10">
        <v>86108.65</v>
      </c>
      <c r="G144" s="612">
        <f t="shared" si="17"/>
        <v>0.30965646329447133</v>
      </c>
      <c r="H144" s="757">
        <v>8073319.6799999997</v>
      </c>
      <c r="I144" s="757">
        <v>8073319.6799999997</v>
      </c>
      <c r="J144" s="9"/>
    </row>
    <row r="145" spans="1:10" ht="13.5" thickBot="1" x14ac:dyDescent="0.25">
      <c r="A145" s="1748" t="s">
        <v>432</v>
      </c>
      <c r="B145" s="1749"/>
      <c r="C145" s="1749"/>
      <c r="D145" s="1750"/>
      <c r="E145" s="8">
        <f>E139+E142</f>
        <v>322296</v>
      </c>
      <c r="F145" s="8">
        <f>F139+F142</f>
        <v>109880.67</v>
      </c>
      <c r="G145" s="613">
        <f t="shared" si="17"/>
        <v>0.34093091443890089</v>
      </c>
      <c r="H145" s="758">
        <f>H142+H139</f>
        <v>8082040.0199999996</v>
      </c>
      <c r="I145" s="758">
        <f>I142+I139</f>
        <v>8076411.5899999999</v>
      </c>
      <c r="J145" s="7"/>
    </row>
    <row r="146" spans="1:10" x14ac:dyDescent="0.2">
      <c r="E146" s="762"/>
      <c r="F146" s="762"/>
      <c r="H146" s="762"/>
      <c r="I146" s="762"/>
    </row>
  </sheetData>
  <mergeCells count="21">
    <mergeCell ref="H137:I137"/>
    <mergeCell ref="E137:E138"/>
    <mergeCell ref="F137:F138"/>
    <mergeCell ref="G137:G138"/>
    <mergeCell ref="B69:B71"/>
    <mergeCell ref="A145:D145"/>
    <mergeCell ref="C137:C138"/>
    <mergeCell ref="D137:D138"/>
    <mergeCell ref="A76:A102"/>
    <mergeCell ref="B77:B88"/>
    <mergeCell ref="A137:A138"/>
    <mergeCell ref="B137:B138"/>
    <mergeCell ref="H3:I3"/>
    <mergeCell ref="A4:J4"/>
    <mergeCell ref="A5:H5"/>
    <mergeCell ref="A6:A7"/>
    <mergeCell ref="B6:B7"/>
    <mergeCell ref="C6:C7"/>
    <mergeCell ref="D6:D7"/>
    <mergeCell ref="H6:J6"/>
    <mergeCell ref="E6:G6"/>
  </mergeCells>
  <pageMargins left="0.70866141732283472" right="0.70866141732283472" top="0.74803149606299213" bottom="0.35433070866141736" header="0.31496062992125984" footer="0.11811023622047245"/>
  <pageSetup paperSize="9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3" sqref="I3"/>
    </sheetView>
  </sheetViews>
  <sheetFormatPr defaultRowHeight="15" x14ac:dyDescent="0.25"/>
  <cols>
    <col min="1" max="1" width="7.33203125" style="403" customWidth="1"/>
    <col min="2" max="2" width="9.1640625" style="403" customWidth="1"/>
    <col min="3" max="3" width="9.33203125" style="403" customWidth="1"/>
    <col min="4" max="4" width="53.5" style="403" customWidth="1"/>
    <col min="5" max="5" width="16" style="403" customWidth="1"/>
    <col min="6" max="6" width="15.1640625" style="403" customWidth="1"/>
    <col min="7" max="7" width="10.1640625" style="403" customWidth="1"/>
    <col min="8" max="8" width="16" style="403" customWidth="1"/>
    <col min="9" max="9" width="14.33203125" style="403" customWidth="1"/>
    <col min="10" max="10" width="9.6640625" style="403" bestFit="1" customWidth="1"/>
    <col min="11" max="16384" width="9.33203125" style="403"/>
  </cols>
  <sheetData>
    <row r="1" spans="1:10" x14ac:dyDescent="0.25">
      <c r="D1" s="112" t="s">
        <v>539</v>
      </c>
      <c r="E1" s="618"/>
      <c r="F1" s="404"/>
      <c r="G1" s="404"/>
      <c r="H1" s="618" t="s">
        <v>617</v>
      </c>
    </row>
    <row r="2" spans="1:10" x14ac:dyDescent="0.25">
      <c r="E2" s="112"/>
      <c r="F2" s="112"/>
      <c r="G2" s="112"/>
      <c r="H2" s="112"/>
    </row>
    <row r="4" spans="1:10" ht="15" customHeight="1" x14ac:dyDescent="0.25">
      <c r="A4" s="1769" t="s">
        <v>618</v>
      </c>
      <c r="B4" s="1769"/>
      <c r="C4" s="1769"/>
      <c r="D4" s="1769"/>
      <c r="E4" s="1769"/>
      <c r="F4" s="1769"/>
      <c r="G4" s="1769"/>
      <c r="H4" s="1769"/>
      <c r="I4" s="1769"/>
      <c r="J4" s="1769"/>
    </row>
    <row r="5" spans="1:10" ht="24" customHeight="1" x14ac:dyDescent="0.25">
      <c r="A5" s="1769" t="s">
        <v>835</v>
      </c>
      <c r="B5" s="1769"/>
      <c r="C5" s="1769"/>
      <c r="D5" s="1769"/>
      <c r="E5" s="1769"/>
      <c r="F5" s="1769"/>
      <c r="G5" s="1769"/>
      <c r="H5" s="1769"/>
      <c r="I5" s="1769"/>
      <c r="J5" s="1769"/>
    </row>
    <row r="7" spans="1:10" x14ac:dyDescent="0.25">
      <c r="A7" s="1771" t="s">
        <v>0</v>
      </c>
      <c r="B7" s="1771" t="s">
        <v>1</v>
      </c>
      <c r="C7" s="1771" t="s">
        <v>2</v>
      </c>
      <c r="D7" s="1772" t="s">
        <v>436</v>
      </c>
      <c r="E7" s="1774" t="s">
        <v>524</v>
      </c>
      <c r="F7" s="1775"/>
      <c r="G7" s="1766" t="s">
        <v>616</v>
      </c>
      <c r="H7" s="1776" t="s">
        <v>448</v>
      </c>
      <c r="I7" s="1776"/>
      <c r="J7" s="1766" t="s">
        <v>616</v>
      </c>
    </row>
    <row r="8" spans="1:10" s="7" customFormat="1" ht="15" customHeight="1" x14ac:dyDescent="0.2">
      <c r="A8" s="1771"/>
      <c r="B8" s="1771"/>
      <c r="C8" s="1771"/>
      <c r="D8" s="1772"/>
      <c r="E8" s="1773" t="s">
        <v>838</v>
      </c>
      <c r="F8" s="1777" t="s">
        <v>839</v>
      </c>
      <c r="G8" s="1767"/>
      <c r="H8" s="1773" t="s">
        <v>858</v>
      </c>
      <c r="I8" s="1777" t="s">
        <v>839</v>
      </c>
      <c r="J8" s="1767"/>
    </row>
    <row r="9" spans="1:10" s="7" customFormat="1" ht="33.75" customHeight="1" x14ac:dyDescent="0.2">
      <c r="A9" s="1771"/>
      <c r="B9" s="1771"/>
      <c r="C9" s="1771"/>
      <c r="D9" s="1772"/>
      <c r="E9" s="1773"/>
      <c r="F9" s="1778"/>
      <c r="G9" s="1768"/>
      <c r="H9" s="1773"/>
      <c r="I9" s="1778"/>
      <c r="J9" s="1768"/>
    </row>
    <row r="10" spans="1:10" s="7" customFormat="1" ht="12.75" x14ac:dyDescent="0.2">
      <c r="A10" s="1410">
        <v>600</v>
      </c>
      <c r="B10" s="1410"/>
      <c r="C10" s="1410"/>
      <c r="D10" s="1411" t="s">
        <v>541</v>
      </c>
      <c r="E10" s="1424">
        <f>E11</f>
        <v>11000</v>
      </c>
      <c r="F10" s="1425">
        <f>F11</f>
        <v>0</v>
      </c>
      <c r="G10" s="1420">
        <f>F10/E10</f>
        <v>0</v>
      </c>
      <c r="H10" s="1435">
        <f>H11</f>
        <v>11000</v>
      </c>
      <c r="I10" s="1425">
        <v>0</v>
      </c>
      <c r="J10" s="1420">
        <v>0</v>
      </c>
    </row>
    <row r="11" spans="1:10" s="7" customFormat="1" ht="12.75" x14ac:dyDescent="0.2">
      <c r="A11" s="1404"/>
      <c r="B11" s="1407">
        <v>60016</v>
      </c>
      <c r="C11" s="1407"/>
      <c r="D11" s="1413" t="s">
        <v>859</v>
      </c>
      <c r="E11" s="1419">
        <f>E12</f>
        <v>11000</v>
      </c>
      <c r="F11" s="1422">
        <f>F12</f>
        <v>0</v>
      </c>
      <c r="G11" s="1423">
        <f>G12</f>
        <v>0</v>
      </c>
      <c r="H11" s="1436">
        <f>H13</f>
        <v>11000</v>
      </c>
      <c r="I11" s="1422">
        <f>I13</f>
        <v>0</v>
      </c>
      <c r="J11" s="1423">
        <f>J13</f>
        <v>0</v>
      </c>
    </row>
    <row r="12" spans="1:10" s="7" customFormat="1" ht="38.25" x14ac:dyDescent="0.2">
      <c r="A12" s="1404"/>
      <c r="B12" s="1405"/>
      <c r="C12" s="1405">
        <v>2310</v>
      </c>
      <c r="D12" s="1412" t="s">
        <v>141</v>
      </c>
      <c r="E12" s="1414">
        <v>11000</v>
      </c>
      <c r="F12" s="1415">
        <v>0</v>
      </c>
      <c r="G12" s="1421">
        <f>F12/E12</f>
        <v>0</v>
      </c>
      <c r="H12" s="1437"/>
      <c r="I12" s="1438"/>
      <c r="J12" s="1418"/>
    </row>
    <row r="13" spans="1:10" s="7" customFormat="1" ht="12.75" x14ac:dyDescent="0.2">
      <c r="A13" s="1404"/>
      <c r="B13" s="1405"/>
      <c r="C13" s="1405">
        <v>4300</v>
      </c>
      <c r="D13" s="1412" t="s">
        <v>700</v>
      </c>
      <c r="E13" s="1414"/>
      <c r="F13" s="1416"/>
      <c r="G13" s="1417"/>
      <c r="H13" s="1437">
        <v>11000</v>
      </c>
      <c r="I13" s="1438">
        <v>0</v>
      </c>
      <c r="J13" s="1421">
        <v>0</v>
      </c>
    </row>
    <row r="14" spans="1:10" s="7" customFormat="1" ht="12.75" x14ac:dyDescent="0.2">
      <c r="A14" s="1410">
        <v>710</v>
      </c>
      <c r="B14" s="1410"/>
      <c r="C14" s="1410"/>
      <c r="D14" s="1411" t="s">
        <v>674</v>
      </c>
      <c r="E14" s="1424">
        <f>E15</f>
        <v>33000</v>
      </c>
      <c r="F14" s="1429">
        <f>F15</f>
        <v>33000</v>
      </c>
      <c r="G14" s="1434">
        <f>F14/E14</f>
        <v>1</v>
      </c>
      <c r="H14" s="1435">
        <f>H15</f>
        <v>33000</v>
      </c>
      <c r="I14" s="1425">
        <f>I15</f>
        <v>0</v>
      </c>
      <c r="J14" s="1443">
        <f>I14/H14</f>
        <v>0</v>
      </c>
    </row>
    <row r="15" spans="1:10" s="7" customFormat="1" ht="12.75" x14ac:dyDescent="0.2">
      <c r="A15" s="1404"/>
      <c r="B15" s="1407">
        <v>71035</v>
      </c>
      <c r="C15" s="1408"/>
      <c r="D15" s="1409" t="s">
        <v>279</v>
      </c>
      <c r="E15" s="1419">
        <f>E16</f>
        <v>33000</v>
      </c>
      <c r="F15" s="1430">
        <f>F16</f>
        <v>33000</v>
      </c>
      <c r="G15" s="1433">
        <f>F15/E15</f>
        <v>1</v>
      </c>
      <c r="H15" s="1436">
        <f>H17</f>
        <v>33000</v>
      </c>
      <c r="I15" s="1422">
        <f>I17</f>
        <v>0</v>
      </c>
      <c r="J15" s="1423">
        <f>I15/H15</f>
        <v>0</v>
      </c>
    </row>
    <row r="16" spans="1:10" s="7" customFormat="1" ht="38.25" x14ac:dyDescent="0.2">
      <c r="A16" s="1404"/>
      <c r="B16" s="1404"/>
      <c r="C16" s="1405">
        <v>2020</v>
      </c>
      <c r="D16" s="1406" t="s">
        <v>857</v>
      </c>
      <c r="E16" s="1414">
        <v>33000</v>
      </c>
      <c r="F16" s="1416">
        <v>33000</v>
      </c>
      <c r="G16" s="1428">
        <f>F16/E16</f>
        <v>1</v>
      </c>
      <c r="H16" s="1437"/>
      <c r="I16" s="1438"/>
      <c r="J16" s="1418"/>
    </row>
    <row r="17" spans="1:10" s="7" customFormat="1" ht="12.75" x14ac:dyDescent="0.2">
      <c r="A17" s="1404"/>
      <c r="B17" s="1404"/>
      <c r="C17" s="1405">
        <v>4300</v>
      </c>
      <c r="D17" s="1406" t="s">
        <v>700</v>
      </c>
      <c r="E17" s="1414"/>
      <c r="F17" s="1416"/>
      <c r="G17" s="1417"/>
      <c r="H17" s="1437">
        <v>33000</v>
      </c>
      <c r="I17" s="1438">
        <v>0</v>
      </c>
      <c r="J17" s="1421">
        <v>0</v>
      </c>
    </row>
    <row r="18" spans="1:10" s="7" customFormat="1" ht="12.75" x14ac:dyDescent="0.2">
      <c r="A18" s="405">
        <v>801</v>
      </c>
      <c r="B18" s="406"/>
      <c r="C18" s="406"/>
      <c r="D18" s="407" t="s">
        <v>127</v>
      </c>
      <c r="E18" s="1426">
        <f>E19</f>
        <v>30000</v>
      </c>
      <c r="F18" s="1426">
        <f>F19</f>
        <v>0</v>
      </c>
      <c r="G18" s="1427">
        <f>F18/E18</f>
        <v>0</v>
      </c>
      <c r="H18" s="1435">
        <f>H21+H24</f>
        <v>30000</v>
      </c>
      <c r="I18" s="1435">
        <f t="shared" ref="I18" si="0">I21+I24</f>
        <v>0</v>
      </c>
      <c r="J18" s="1442">
        <f>I18/H18</f>
        <v>0</v>
      </c>
    </row>
    <row r="19" spans="1:10" s="7" customFormat="1" ht="12.75" x14ac:dyDescent="0.2">
      <c r="A19" s="408"/>
      <c r="B19" s="409">
        <v>80104</v>
      </c>
      <c r="C19" s="409"/>
      <c r="D19" s="410" t="s">
        <v>463</v>
      </c>
      <c r="E19" s="411">
        <f>E20</f>
        <v>30000</v>
      </c>
      <c r="F19" s="411">
        <f>F20</f>
        <v>0</v>
      </c>
      <c r="G19" s="619">
        <f>F19/E19</f>
        <v>0</v>
      </c>
      <c r="H19" s="1436">
        <f>H21</f>
        <v>30000</v>
      </c>
      <c r="I19" s="1436">
        <f t="shared" ref="I19" si="1">I21</f>
        <v>0</v>
      </c>
      <c r="J19" s="1444">
        <f>I19/H19</f>
        <v>0</v>
      </c>
    </row>
    <row r="20" spans="1:10" s="7" customFormat="1" ht="38.25" x14ac:dyDescent="0.2">
      <c r="A20" s="412"/>
      <c r="B20" s="334"/>
      <c r="C20" s="334">
        <v>2310</v>
      </c>
      <c r="D20" s="413" t="s">
        <v>141</v>
      </c>
      <c r="E20" s="414">
        <v>30000</v>
      </c>
      <c r="F20" s="414">
        <v>0</v>
      </c>
      <c r="G20" s="620">
        <f>F20/E20</f>
        <v>0</v>
      </c>
      <c r="H20" s="1437"/>
      <c r="I20" s="1439"/>
      <c r="J20" s="1440"/>
    </row>
    <row r="21" spans="1:10" x14ac:dyDescent="0.25">
      <c r="A21" s="415"/>
      <c r="B21" s="415"/>
      <c r="C21" s="416">
        <v>2540</v>
      </c>
      <c r="D21" s="417" t="s">
        <v>860</v>
      </c>
      <c r="E21" s="1432"/>
      <c r="F21" s="1432"/>
      <c r="G21" s="1431"/>
      <c r="H21" s="1441">
        <v>30000</v>
      </c>
      <c r="I21" s="1441">
        <v>0</v>
      </c>
      <c r="J21" s="1445">
        <f>I21/H21</f>
        <v>0</v>
      </c>
    </row>
    <row r="22" spans="1:10" ht="24" customHeight="1" x14ac:dyDescent="0.25">
      <c r="A22" s="1770" t="s">
        <v>439</v>
      </c>
      <c r="B22" s="1770"/>
      <c r="C22" s="1770"/>
      <c r="D22" s="1770"/>
      <c r="E22" s="418">
        <f>E10+E14+E18</f>
        <v>74000</v>
      </c>
      <c r="F22" s="418">
        <f>F18</f>
        <v>0</v>
      </c>
      <c r="G22" s="621">
        <f>F22/E22</f>
        <v>0</v>
      </c>
      <c r="H22" s="418">
        <f>H10+H14+H18</f>
        <v>74000</v>
      </c>
      <c r="I22" s="418">
        <f>I18</f>
        <v>0</v>
      </c>
      <c r="J22" s="622">
        <f>I22/H22</f>
        <v>0</v>
      </c>
    </row>
    <row r="23" spans="1:10" x14ac:dyDescent="0.25">
      <c r="C23" s="419"/>
      <c r="D23" s="419"/>
      <c r="E23" s="419"/>
      <c r="F23" s="419"/>
      <c r="G23" s="419"/>
      <c r="H23" s="419"/>
    </row>
  </sheetData>
  <mergeCells count="15">
    <mergeCell ref="J7:J9"/>
    <mergeCell ref="G7:G9"/>
    <mergeCell ref="A4:J4"/>
    <mergeCell ref="A5:J5"/>
    <mergeCell ref="A22:D22"/>
    <mergeCell ref="A7:A9"/>
    <mergeCell ref="B7:B9"/>
    <mergeCell ref="C7:C9"/>
    <mergeCell ref="D7:D9"/>
    <mergeCell ref="E8:E9"/>
    <mergeCell ref="H8:H9"/>
    <mergeCell ref="E7:F7"/>
    <mergeCell ref="H7:I7"/>
    <mergeCell ref="F8:F9"/>
    <mergeCell ref="I8:I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Normal="100" workbookViewId="0">
      <selection activeCell="J12" sqref="J12"/>
    </sheetView>
  </sheetViews>
  <sheetFormatPr defaultRowHeight="12.75" x14ac:dyDescent="0.2"/>
  <cols>
    <col min="1" max="1" width="8.83203125" style="7" customWidth="1"/>
    <col min="2" max="2" width="9" style="7" customWidth="1"/>
    <col min="3" max="3" width="7.6640625" style="7" customWidth="1"/>
    <col min="4" max="4" width="54.33203125" style="7" customWidth="1"/>
    <col min="5" max="5" width="14.33203125" style="7" customWidth="1"/>
    <col min="6" max="6" width="15.5" style="7" customWidth="1"/>
    <col min="7" max="7" width="12.5" style="7" customWidth="1"/>
    <col min="8" max="8" width="14.1640625" style="7" customWidth="1"/>
    <col min="9" max="9" width="16" style="7" customWidth="1"/>
    <col min="10" max="10" width="11.83203125" style="7" customWidth="1"/>
    <col min="11" max="16384" width="9.33203125" style="7"/>
  </cols>
  <sheetData>
    <row r="1" spans="1:10" x14ac:dyDescent="0.2">
      <c r="E1" s="109"/>
      <c r="F1" s="109"/>
      <c r="G1" s="109"/>
      <c r="H1" s="583" t="s">
        <v>619</v>
      </c>
      <c r="I1" s="109"/>
      <c r="J1" s="109"/>
    </row>
    <row r="2" spans="1:10" ht="32.25" customHeight="1" x14ac:dyDescent="0.25">
      <c r="A2" s="1781" t="s">
        <v>840</v>
      </c>
      <c r="B2" s="1781"/>
      <c r="C2" s="1781"/>
      <c r="D2" s="1781"/>
      <c r="E2" s="1781"/>
      <c r="F2" s="1781"/>
      <c r="G2" s="1781"/>
      <c r="H2" s="1781"/>
      <c r="I2" s="1781"/>
      <c r="J2" s="1781"/>
    </row>
    <row r="3" spans="1:10" ht="16.5" thickBot="1" x14ac:dyDescent="0.3">
      <c r="A3" s="1782"/>
      <c r="B3" s="1782"/>
      <c r="C3" s="1782"/>
      <c r="D3" s="1782"/>
      <c r="E3" s="1782"/>
      <c r="F3" s="1782"/>
      <c r="G3" s="1782"/>
      <c r="H3" s="1783"/>
    </row>
    <row r="4" spans="1:10" ht="15" customHeight="1" x14ac:dyDescent="0.2">
      <c r="A4" s="1745" t="s">
        <v>0</v>
      </c>
      <c r="B4" s="1745" t="s">
        <v>1</v>
      </c>
      <c r="C4" s="1745" t="s">
        <v>437</v>
      </c>
      <c r="D4" s="1745" t="s">
        <v>436</v>
      </c>
      <c r="E4" s="1784" t="s">
        <v>524</v>
      </c>
      <c r="F4" s="1785"/>
      <c r="G4" s="1786"/>
      <c r="H4" s="1784" t="s">
        <v>448</v>
      </c>
      <c r="I4" s="1785"/>
      <c r="J4" s="1786"/>
    </row>
    <row r="5" spans="1:10" ht="62.25" customHeight="1" thickBot="1" x14ac:dyDescent="0.25">
      <c r="A5" s="1746"/>
      <c r="B5" s="1746"/>
      <c r="C5" s="1746"/>
      <c r="D5" s="1746"/>
      <c r="E5" s="105" t="s">
        <v>841</v>
      </c>
      <c r="F5" s="105" t="s">
        <v>883</v>
      </c>
      <c r="G5" s="105" t="s">
        <v>586</v>
      </c>
      <c r="H5" s="105" t="s">
        <v>841</v>
      </c>
      <c r="I5" s="105" t="s">
        <v>883</v>
      </c>
      <c r="J5" s="105" t="s">
        <v>586</v>
      </c>
    </row>
    <row r="6" spans="1:10" x14ac:dyDescent="0.2">
      <c r="A6" s="327">
        <v>801</v>
      </c>
      <c r="B6" s="328"/>
      <c r="C6" s="328"/>
      <c r="D6" s="329" t="s">
        <v>127</v>
      </c>
      <c r="E6" s="330">
        <f>E7+E10</f>
        <v>596785</v>
      </c>
      <c r="F6" s="330">
        <f>F7+F10</f>
        <v>298392</v>
      </c>
      <c r="G6" s="627">
        <f>F6/E6</f>
        <v>0.49999916217733353</v>
      </c>
      <c r="H6" s="330">
        <f>H7+H10</f>
        <v>596785</v>
      </c>
      <c r="I6" s="768">
        <f>I7+I10</f>
        <v>298392</v>
      </c>
      <c r="J6" s="627">
        <f>I6/H6</f>
        <v>0.49999916217733353</v>
      </c>
    </row>
    <row r="7" spans="1:10" x14ac:dyDescent="0.2">
      <c r="A7" s="335"/>
      <c r="B7" s="336">
        <v>80103</v>
      </c>
      <c r="C7" s="337"/>
      <c r="D7" s="338" t="s">
        <v>526</v>
      </c>
      <c r="E7" s="339">
        <f>E8</f>
        <v>63121</v>
      </c>
      <c r="F7" s="339">
        <f t="shared" ref="F7" si="0">F8</f>
        <v>31560</v>
      </c>
      <c r="G7" s="629">
        <f>F7/E7</f>
        <v>0.49999207870597739</v>
      </c>
      <c r="H7" s="339">
        <f>H9</f>
        <v>63121</v>
      </c>
      <c r="I7" s="763">
        <f t="shared" ref="I7" si="1">I9</f>
        <v>31560</v>
      </c>
      <c r="J7" s="629">
        <f>I7/H7</f>
        <v>0.49999207870597739</v>
      </c>
    </row>
    <row r="8" spans="1:10" ht="28.5" customHeight="1" x14ac:dyDescent="0.2">
      <c r="A8" s="335"/>
      <c r="B8" s="340"/>
      <c r="C8" s="334">
        <v>2030</v>
      </c>
      <c r="D8" s="48" t="s">
        <v>525</v>
      </c>
      <c r="E8" s="341">
        <v>63121</v>
      </c>
      <c r="F8" s="342">
        <v>31560</v>
      </c>
      <c r="G8" s="630">
        <f>F8/E8</f>
        <v>0.49999207870597739</v>
      </c>
      <c r="H8" s="342"/>
      <c r="I8" s="44"/>
      <c r="J8" s="640"/>
    </row>
    <row r="9" spans="1:10" x14ac:dyDescent="0.2">
      <c r="A9" s="335"/>
      <c r="B9" s="343"/>
      <c r="C9" s="344">
        <v>4010</v>
      </c>
      <c r="D9" s="48" t="s">
        <v>222</v>
      </c>
      <c r="E9" s="345"/>
      <c r="F9" s="345"/>
      <c r="G9" s="631"/>
      <c r="H9" s="1645">
        <v>63121</v>
      </c>
      <c r="I9" s="764">
        <v>31560</v>
      </c>
      <c r="J9" s="631">
        <f>I9/H9</f>
        <v>0.49999207870597739</v>
      </c>
    </row>
    <row r="10" spans="1:10" x14ac:dyDescent="0.2">
      <c r="A10" s="335"/>
      <c r="B10" s="346">
        <v>80104</v>
      </c>
      <c r="C10" s="331"/>
      <c r="D10" s="332" t="s">
        <v>463</v>
      </c>
      <c r="E10" s="333">
        <f>E11</f>
        <v>533664</v>
      </c>
      <c r="F10" s="333">
        <f t="shared" ref="F10" si="2">F11</f>
        <v>266832</v>
      </c>
      <c r="G10" s="628">
        <f>F10/E10</f>
        <v>0.5</v>
      </c>
      <c r="H10" s="333">
        <f>H12</f>
        <v>533664</v>
      </c>
      <c r="I10" s="753">
        <f t="shared" ref="I10" si="3">I12</f>
        <v>266832</v>
      </c>
      <c r="J10" s="628">
        <f>I10/H10</f>
        <v>0.5</v>
      </c>
    </row>
    <row r="11" spans="1:10" ht="27.75" customHeight="1" x14ac:dyDescent="0.2">
      <c r="A11" s="335"/>
      <c r="B11" s="340"/>
      <c r="C11" s="334">
        <v>2030</v>
      </c>
      <c r="D11" s="48" t="s">
        <v>525</v>
      </c>
      <c r="E11" s="341">
        <v>533664</v>
      </c>
      <c r="F11" s="342">
        <v>266832</v>
      </c>
      <c r="G11" s="630">
        <f>F11/E11</f>
        <v>0.5</v>
      </c>
      <c r="H11" s="342"/>
      <c r="I11" s="44"/>
      <c r="J11" s="640"/>
    </row>
    <row r="12" spans="1:10" x14ac:dyDescent="0.2">
      <c r="A12" s="335"/>
      <c r="B12" s="340"/>
      <c r="C12" s="344">
        <v>4010</v>
      </c>
      <c r="D12" s="48" t="s">
        <v>222</v>
      </c>
      <c r="E12" s="341"/>
      <c r="F12" s="342"/>
      <c r="G12" s="630"/>
      <c r="H12" s="342">
        <v>533664</v>
      </c>
      <c r="I12" s="44">
        <v>266832</v>
      </c>
      <c r="J12" s="641">
        <f>I12/H12</f>
        <v>0.5</v>
      </c>
    </row>
    <row r="13" spans="1:10" ht="15.75" x14ac:dyDescent="0.2">
      <c r="A13" s="347">
        <v>852</v>
      </c>
      <c r="B13" s="348"/>
      <c r="C13" s="349"/>
      <c r="D13" s="350" t="s">
        <v>152</v>
      </c>
      <c r="E13" s="351">
        <f>E14+E17+E20+E23+E39+E36</f>
        <v>730113.29</v>
      </c>
      <c r="F13" s="351">
        <f>F14+F17+F20+F23+F39+F36</f>
        <v>443331.75</v>
      </c>
      <c r="G13" s="632">
        <f>F13/E13</f>
        <v>0.60720953319449911</v>
      </c>
      <c r="H13" s="351">
        <f>H14+H17+H20+H23+H39+H36</f>
        <v>730113.29</v>
      </c>
      <c r="I13" s="1448">
        <f>I14+I17+I20+I23+I39+I36</f>
        <v>395249.21000000008</v>
      </c>
      <c r="J13" s="632">
        <f>I13/H13</f>
        <v>0.54135326039606824</v>
      </c>
    </row>
    <row r="14" spans="1:10" ht="57.75" customHeight="1" x14ac:dyDescent="0.2">
      <c r="A14" s="43"/>
      <c r="B14" s="352">
        <v>85213</v>
      </c>
      <c r="C14" s="353"/>
      <c r="D14" s="354" t="s">
        <v>446</v>
      </c>
      <c r="E14" s="355">
        <f>E15</f>
        <v>52783</v>
      </c>
      <c r="F14" s="355">
        <f t="shared" ref="F14" si="4">F15</f>
        <v>26500</v>
      </c>
      <c r="G14" s="633">
        <f>F14/E14</f>
        <v>0.50205558607885115</v>
      </c>
      <c r="H14" s="355">
        <f>H16</f>
        <v>52783</v>
      </c>
      <c r="I14" s="769">
        <f t="shared" ref="I14" si="5">I16</f>
        <v>25156.54</v>
      </c>
      <c r="J14" s="633">
        <f>I14/H14</f>
        <v>0.47660307295909671</v>
      </c>
    </row>
    <row r="15" spans="1:10" ht="30" customHeight="1" x14ac:dyDescent="0.2">
      <c r="A15" s="43"/>
      <c r="B15" s="65"/>
      <c r="C15" s="49">
        <v>2030</v>
      </c>
      <c r="D15" s="48" t="s">
        <v>525</v>
      </c>
      <c r="E15" s="63">
        <v>52783</v>
      </c>
      <c r="F15" s="63">
        <v>26500</v>
      </c>
      <c r="G15" s="589">
        <f>F15/E15</f>
        <v>0.50205558607885115</v>
      </c>
      <c r="H15" s="63"/>
      <c r="I15" s="44"/>
      <c r="J15" s="640"/>
    </row>
    <row r="16" spans="1:10" ht="15.75" x14ac:dyDescent="0.2">
      <c r="A16" s="43"/>
      <c r="B16" s="84"/>
      <c r="C16" s="49">
        <v>4130</v>
      </c>
      <c r="D16" s="48" t="s">
        <v>385</v>
      </c>
      <c r="E16" s="63"/>
      <c r="F16" s="63"/>
      <c r="G16" s="589"/>
      <c r="H16" s="88">
        <v>52783</v>
      </c>
      <c r="I16" s="44">
        <v>25156.54</v>
      </c>
      <c r="J16" s="642">
        <f>I16/H16</f>
        <v>0.47660307295909671</v>
      </c>
    </row>
    <row r="17" spans="1:10" ht="25.5" x14ac:dyDescent="0.2">
      <c r="A17" s="43"/>
      <c r="B17" s="352">
        <v>85214</v>
      </c>
      <c r="C17" s="353"/>
      <c r="D17" s="354" t="s">
        <v>160</v>
      </c>
      <c r="E17" s="355">
        <f>E18</f>
        <v>85440</v>
      </c>
      <c r="F17" s="355">
        <f t="shared" ref="F17" si="6">F18</f>
        <v>40000</v>
      </c>
      <c r="G17" s="633">
        <f>F17/E17</f>
        <v>0.46816479400749061</v>
      </c>
      <c r="H17" s="355">
        <f>H19</f>
        <v>85440</v>
      </c>
      <c r="I17" s="769">
        <f t="shared" ref="I17" si="7">I19</f>
        <v>54610.11</v>
      </c>
      <c r="J17" s="633">
        <f>I17/H17</f>
        <v>0.63916327247191007</v>
      </c>
    </row>
    <row r="18" spans="1:10" ht="27.75" customHeight="1" x14ac:dyDescent="0.2">
      <c r="A18" s="43"/>
      <c r="B18" s="65"/>
      <c r="C18" s="49">
        <v>2030</v>
      </c>
      <c r="D18" s="48" t="s">
        <v>525</v>
      </c>
      <c r="E18" s="63">
        <v>85440</v>
      </c>
      <c r="F18" s="63">
        <v>40000</v>
      </c>
      <c r="G18" s="589">
        <f>F18/E18</f>
        <v>0.46816479400749061</v>
      </c>
      <c r="H18" s="63"/>
      <c r="I18" s="44"/>
      <c r="J18" s="640"/>
    </row>
    <row r="19" spans="1:10" ht="15.75" x14ac:dyDescent="0.2">
      <c r="A19" s="43"/>
      <c r="B19" s="84"/>
      <c r="C19" s="49">
        <v>3110</v>
      </c>
      <c r="D19" s="48" t="s">
        <v>387</v>
      </c>
      <c r="E19" s="63"/>
      <c r="F19" s="63"/>
      <c r="G19" s="589"/>
      <c r="H19" s="63">
        <v>85440</v>
      </c>
      <c r="I19" s="44">
        <v>54610.11</v>
      </c>
      <c r="J19" s="642">
        <f>I19/H19</f>
        <v>0.63916327247191007</v>
      </c>
    </row>
    <row r="20" spans="1:10" ht="15.75" x14ac:dyDescent="0.2">
      <c r="A20" s="43"/>
      <c r="B20" s="356">
        <v>85216</v>
      </c>
      <c r="C20" s="357"/>
      <c r="D20" s="358" t="s">
        <v>164</v>
      </c>
      <c r="E20" s="359">
        <f>SUM(E21:E21)</f>
        <v>306530</v>
      </c>
      <c r="F20" s="359">
        <f t="shared" ref="F20" si="8">SUM(F21:F21)</f>
        <v>206000</v>
      </c>
      <c r="G20" s="634">
        <f>F20/E20</f>
        <v>0.67203862590937269</v>
      </c>
      <c r="H20" s="360">
        <f>SUM(H22)</f>
        <v>306530</v>
      </c>
      <c r="I20" s="770">
        <f t="shared" ref="I20" si="9">SUM(I22)</f>
        <v>200753.12</v>
      </c>
      <c r="J20" s="643">
        <f>I20/H20</f>
        <v>0.6549216063680553</v>
      </c>
    </row>
    <row r="21" spans="1:10" ht="29.25" customHeight="1" x14ac:dyDescent="0.2">
      <c r="A21" s="43"/>
      <c r="B21" s="65"/>
      <c r="C21" s="49">
        <v>2030</v>
      </c>
      <c r="D21" s="48" t="s">
        <v>525</v>
      </c>
      <c r="E21" s="63">
        <v>306530</v>
      </c>
      <c r="F21" s="63">
        <v>206000</v>
      </c>
      <c r="G21" s="589">
        <f>F21/E21</f>
        <v>0.67203862590937269</v>
      </c>
      <c r="H21" s="63"/>
      <c r="I21" s="44"/>
      <c r="J21" s="640"/>
    </row>
    <row r="22" spans="1:10" ht="15.75" x14ac:dyDescent="0.2">
      <c r="A22" s="43"/>
      <c r="B22" s="43"/>
      <c r="C22" s="49">
        <v>3110</v>
      </c>
      <c r="D22" s="48" t="s">
        <v>387</v>
      </c>
      <c r="E22" s="63"/>
      <c r="F22" s="63"/>
      <c r="G22" s="589"/>
      <c r="H22" s="63">
        <v>306530</v>
      </c>
      <c r="I22" s="44">
        <v>200753.12</v>
      </c>
      <c r="J22" s="641">
        <f>I22/H22</f>
        <v>0.6549216063680553</v>
      </c>
    </row>
    <row r="23" spans="1:10" ht="15.75" x14ac:dyDescent="0.2">
      <c r="A23" s="43"/>
      <c r="B23" s="352">
        <v>85219</v>
      </c>
      <c r="C23" s="357"/>
      <c r="D23" s="358" t="s">
        <v>166</v>
      </c>
      <c r="E23" s="359">
        <f>E24</f>
        <v>164386</v>
      </c>
      <c r="F23" s="359">
        <f t="shared" ref="F23" si="10">F24</f>
        <v>88515.56</v>
      </c>
      <c r="G23" s="634">
        <f>F23/E23</f>
        <v>0.53846166948523599</v>
      </c>
      <c r="H23" s="360">
        <f>SUM(H25:H35)</f>
        <v>164386</v>
      </c>
      <c r="I23" s="770">
        <f t="shared" ref="I23" si="11">SUM(I25:I35)</f>
        <v>87405.800000000017</v>
      </c>
      <c r="J23" s="643">
        <f>I23/H23</f>
        <v>0.53171072962417731</v>
      </c>
    </row>
    <row r="24" spans="1:10" ht="29.25" customHeight="1" x14ac:dyDescent="0.2">
      <c r="A24" s="43"/>
      <c r="B24" s="65"/>
      <c r="C24" s="49">
        <v>2030</v>
      </c>
      <c r="D24" s="48" t="s">
        <v>525</v>
      </c>
      <c r="E24" s="63">
        <v>164386</v>
      </c>
      <c r="F24" s="63">
        <v>88515.56</v>
      </c>
      <c r="G24" s="589">
        <f>F24/E24</f>
        <v>0.53846166948523599</v>
      </c>
      <c r="H24" s="63"/>
      <c r="I24" s="44"/>
      <c r="J24" s="640"/>
    </row>
    <row r="25" spans="1:10" ht="15.75" x14ac:dyDescent="0.2">
      <c r="A25" s="43"/>
      <c r="B25" s="43"/>
      <c r="C25" s="49">
        <v>3020</v>
      </c>
      <c r="D25" s="48" t="s">
        <v>527</v>
      </c>
      <c r="E25" s="46"/>
      <c r="F25" s="46"/>
      <c r="G25" s="590"/>
      <c r="H25" s="63">
        <v>1000</v>
      </c>
      <c r="I25" s="44">
        <v>0</v>
      </c>
      <c r="J25" s="642">
        <f>I25/H25</f>
        <v>0</v>
      </c>
    </row>
    <row r="26" spans="1:10" ht="15.75" x14ac:dyDescent="0.2">
      <c r="A26" s="43"/>
      <c r="B26" s="43"/>
      <c r="C26" s="49">
        <v>4010</v>
      </c>
      <c r="D26" s="48" t="s">
        <v>222</v>
      </c>
      <c r="E26" s="47"/>
      <c r="F26" s="46"/>
      <c r="G26" s="590"/>
      <c r="H26" s="63">
        <v>88000</v>
      </c>
      <c r="I26" s="44">
        <v>37444.78</v>
      </c>
      <c r="J26" s="642">
        <f t="shared" ref="J26:J35" si="12">I26/H26</f>
        <v>0.42550886363636364</v>
      </c>
    </row>
    <row r="27" spans="1:10" ht="15.75" x14ac:dyDescent="0.2">
      <c r="A27" s="361"/>
      <c r="B27" s="43"/>
      <c r="C27" s="49">
        <v>4040</v>
      </c>
      <c r="D27" s="48" t="s">
        <v>443</v>
      </c>
      <c r="E27" s="47"/>
      <c r="F27" s="46"/>
      <c r="G27" s="590"/>
      <c r="H27" s="63">
        <v>20500</v>
      </c>
      <c r="I27" s="44">
        <v>20403.39</v>
      </c>
      <c r="J27" s="642">
        <f t="shared" si="12"/>
        <v>0.99528731707317075</v>
      </c>
    </row>
    <row r="28" spans="1:10" ht="15.75" x14ac:dyDescent="0.2">
      <c r="A28" s="361"/>
      <c r="B28" s="43"/>
      <c r="C28" s="49">
        <v>4110</v>
      </c>
      <c r="D28" s="48" t="s">
        <v>224</v>
      </c>
      <c r="E28" s="47"/>
      <c r="F28" s="46"/>
      <c r="G28" s="590"/>
      <c r="H28" s="63">
        <v>18860</v>
      </c>
      <c r="I28" s="44">
        <v>9149.9599999999991</v>
      </c>
      <c r="J28" s="642">
        <f t="shared" si="12"/>
        <v>0.48515164369034991</v>
      </c>
    </row>
    <row r="29" spans="1:10" ht="15.75" x14ac:dyDescent="0.2">
      <c r="A29" s="43"/>
      <c r="B29" s="43"/>
      <c r="C29" s="51">
        <v>4120</v>
      </c>
      <c r="D29" s="50" t="s">
        <v>226</v>
      </c>
      <c r="E29" s="47"/>
      <c r="F29" s="46"/>
      <c r="G29" s="590"/>
      <c r="H29" s="54">
        <v>2256</v>
      </c>
      <c r="I29" s="44">
        <v>1210.1099999999999</v>
      </c>
      <c r="J29" s="642">
        <f t="shared" si="12"/>
        <v>0.53639627659574463</v>
      </c>
    </row>
    <row r="30" spans="1:10" ht="15.75" x14ac:dyDescent="0.2">
      <c r="A30" s="1446"/>
      <c r="B30" s="1446"/>
      <c r="C30" s="1332">
        <v>4170</v>
      </c>
      <c r="D30" s="1306" t="s">
        <v>862</v>
      </c>
      <c r="E30" s="47"/>
      <c r="F30" s="46"/>
      <c r="G30" s="590"/>
      <c r="H30" s="614">
        <v>7000</v>
      </c>
      <c r="I30" s="44">
        <v>0</v>
      </c>
      <c r="J30" s="642">
        <f t="shared" si="12"/>
        <v>0</v>
      </c>
    </row>
    <row r="31" spans="1:10" ht="15.75" x14ac:dyDescent="0.2">
      <c r="A31" s="43"/>
      <c r="B31" s="43"/>
      <c r="C31" s="49">
        <v>4210</v>
      </c>
      <c r="D31" s="48" t="s">
        <v>228</v>
      </c>
      <c r="E31" s="47"/>
      <c r="F31" s="46"/>
      <c r="G31" s="590"/>
      <c r="H31" s="63">
        <v>4000</v>
      </c>
      <c r="I31" s="44">
        <v>1263.6300000000001</v>
      </c>
      <c r="J31" s="642">
        <f t="shared" si="12"/>
        <v>0.31590750000000001</v>
      </c>
    </row>
    <row r="32" spans="1:10" ht="15.75" x14ac:dyDescent="0.2">
      <c r="A32" s="43"/>
      <c r="B32" s="43"/>
      <c r="C32" s="49">
        <v>4260</v>
      </c>
      <c r="D32" s="48" t="s">
        <v>238</v>
      </c>
      <c r="E32" s="47"/>
      <c r="F32" s="46"/>
      <c r="G32" s="590"/>
      <c r="H32" s="63">
        <v>2000</v>
      </c>
      <c r="I32" s="44">
        <v>1827.63</v>
      </c>
      <c r="J32" s="642">
        <f t="shared" si="12"/>
        <v>0.91381500000000004</v>
      </c>
    </row>
    <row r="33" spans="1:10" ht="15.75" x14ac:dyDescent="0.2">
      <c r="A33" s="43"/>
      <c r="B33" s="43"/>
      <c r="C33" s="49">
        <v>4300</v>
      </c>
      <c r="D33" s="48" t="s">
        <v>230</v>
      </c>
      <c r="E33" s="47"/>
      <c r="F33" s="46"/>
      <c r="G33" s="590"/>
      <c r="H33" s="63">
        <v>10000</v>
      </c>
      <c r="I33" s="44">
        <v>9528.7999999999993</v>
      </c>
      <c r="J33" s="642">
        <f t="shared" si="12"/>
        <v>0.95287999999999995</v>
      </c>
    </row>
    <row r="34" spans="1:10" ht="15.75" x14ac:dyDescent="0.2">
      <c r="A34" s="43"/>
      <c r="B34" s="43"/>
      <c r="C34" s="49">
        <v>4440</v>
      </c>
      <c r="D34" s="48" t="s">
        <v>305</v>
      </c>
      <c r="E34" s="47"/>
      <c r="F34" s="46"/>
      <c r="G34" s="590"/>
      <c r="H34" s="63">
        <v>8770</v>
      </c>
      <c r="I34" s="44">
        <v>6577.5</v>
      </c>
      <c r="J34" s="642">
        <f t="shared" si="12"/>
        <v>0.75</v>
      </c>
    </row>
    <row r="35" spans="1:10" ht="29.25" customHeight="1" x14ac:dyDescent="0.2">
      <c r="A35" s="43"/>
      <c r="B35" s="84"/>
      <c r="C35" s="49">
        <v>4700</v>
      </c>
      <c r="D35" s="48" t="s">
        <v>440</v>
      </c>
      <c r="E35" s="63"/>
      <c r="F35" s="63"/>
      <c r="G35" s="589"/>
      <c r="H35" s="63">
        <v>2000</v>
      </c>
      <c r="I35" s="44">
        <v>0</v>
      </c>
      <c r="J35" s="642">
        <f t="shared" si="12"/>
        <v>0</v>
      </c>
    </row>
    <row r="36" spans="1:10" ht="15.75" x14ac:dyDescent="0.2">
      <c r="A36" s="43"/>
      <c r="B36" s="362">
        <v>85230</v>
      </c>
      <c r="C36" s="363"/>
      <c r="D36" s="364" t="s">
        <v>173</v>
      </c>
      <c r="E36" s="365">
        <f>E37</f>
        <v>115974.29</v>
      </c>
      <c r="F36" s="365">
        <f t="shared" ref="F36:F39" si="13">F37</f>
        <v>77316.19</v>
      </c>
      <c r="G36" s="635">
        <f>F36/E36</f>
        <v>0.66666663792466418</v>
      </c>
      <c r="H36" s="365">
        <f>H38</f>
        <v>115974.29</v>
      </c>
      <c r="I36" s="365">
        <f>I38</f>
        <v>25572</v>
      </c>
      <c r="J36" s="635">
        <f>I36/H36</f>
        <v>0.22049714639339463</v>
      </c>
    </row>
    <row r="37" spans="1:10" ht="28.5" customHeight="1" x14ac:dyDescent="0.2">
      <c r="A37" s="43"/>
      <c r="B37" s="43"/>
      <c r="C37" s="49">
        <v>2030</v>
      </c>
      <c r="D37" s="48" t="s">
        <v>525</v>
      </c>
      <c r="E37" s="55">
        <v>115974.29</v>
      </c>
      <c r="F37" s="54">
        <v>77316.19</v>
      </c>
      <c r="G37" s="593">
        <f>F37/E37</f>
        <v>0.66666663792466418</v>
      </c>
      <c r="H37" s="366"/>
      <c r="I37" s="44"/>
      <c r="J37" s="642"/>
    </row>
    <row r="38" spans="1:10" ht="15.75" x14ac:dyDescent="0.2">
      <c r="A38" s="43"/>
      <c r="B38" s="43"/>
      <c r="C38" s="99">
        <v>3110</v>
      </c>
      <c r="D38" s="98" t="s">
        <v>387</v>
      </c>
      <c r="E38" s="47"/>
      <c r="F38" s="46"/>
      <c r="G38" s="590"/>
      <c r="H38" s="46">
        <v>115974.29</v>
      </c>
      <c r="I38" s="1307">
        <v>25572</v>
      </c>
      <c r="J38" s="1451">
        <f>I38/H38</f>
        <v>0.22049714639339463</v>
      </c>
    </row>
    <row r="39" spans="1:10" ht="15.75" x14ac:dyDescent="0.2">
      <c r="A39" s="43"/>
      <c r="B39" s="1449">
        <v>85295</v>
      </c>
      <c r="C39" s="1449"/>
      <c r="D39" s="1450" t="s">
        <v>745</v>
      </c>
      <c r="E39" s="1452">
        <f>E40</f>
        <v>5000</v>
      </c>
      <c r="F39" s="1452">
        <f t="shared" si="13"/>
        <v>5000</v>
      </c>
      <c r="G39" s="1453">
        <f>F39/E39</f>
        <v>1</v>
      </c>
      <c r="H39" s="1452">
        <f>H41</f>
        <v>5000</v>
      </c>
      <c r="I39" s="1454">
        <f t="shared" ref="I39" si="14">I41</f>
        <v>1751.64</v>
      </c>
      <c r="J39" s="1453">
        <f>I39/H39</f>
        <v>0.35032800000000003</v>
      </c>
    </row>
    <row r="40" spans="1:10" ht="25.5" customHeight="1" x14ac:dyDescent="0.2">
      <c r="A40" s="43"/>
      <c r="B40" s="43"/>
      <c r="C40" s="49">
        <v>2030</v>
      </c>
      <c r="D40" s="48" t="s">
        <v>525</v>
      </c>
      <c r="E40" s="55">
        <v>5000</v>
      </c>
      <c r="F40" s="54">
        <v>5000</v>
      </c>
      <c r="G40" s="593">
        <f>F40/E40</f>
        <v>1</v>
      </c>
      <c r="H40" s="366"/>
      <c r="I40" s="44"/>
      <c r="J40" s="642"/>
    </row>
    <row r="41" spans="1:10" ht="15.75" x14ac:dyDescent="0.2">
      <c r="A41" s="43"/>
      <c r="B41" s="43"/>
      <c r="C41" s="99">
        <v>4210</v>
      </c>
      <c r="D41" s="98" t="s">
        <v>863</v>
      </c>
      <c r="E41" s="46"/>
      <c r="F41" s="46"/>
      <c r="G41" s="590"/>
      <c r="H41" s="367">
        <v>5000</v>
      </c>
      <c r="I41" s="96">
        <v>1751.64</v>
      </c>
      <c r="J41" s="644">
        <f>I41/H41</f>
        <v>0.35032800000000003</v>
      </c>
    </row>
    <row r="42" spans="1:10" ht="16.5" customHeight="1" x14ac:dyDescent="0.2">
      <c r="A42" s="23">
        <v>854</v>
      </c>
      <c r="B42" s="23"/>
      <c r="C42" s="23"/>
      <c r="D42" s="21" t="s">
        <v>178</v>
      </c>
      <c r="E42" s="368">
        <f>E43</f>
        <v>147512</v>
      </c>
      <c r="F42" s="368">
        <f t="shared" ref="F42:F43" si="15">F43</f>
        <v>147512</v>
      </c>
      <c r="G42" s="636">
        <f>F42/E42</f>
        <v>1</v>
      </c>
      <c r="H42" s="368">
        <f>H43</f>
        <v>147512</v>
      </c>
      <c r="I42" s="765">
        <f t="shared" ref="I42" si="16">I43</f>
        <v>181337.60000000001</v>
      </c>
      <c r="J42" s="636">
        <f>I42/H42</f>
        <v>1.2293074461738707</v>
      </c>
    </row>
    <row r="43" spans="1:10" ht="15.75" x14ac:dyDescent="0.2">
      <c r="A43" s="43"/>
      <c r="B43" s="369">
        <v>85415</v>
      </c>
      <c r="C43" s="369"/>
      <c r="D43" s="370" t="s">
        <v>180</v>
      </c>
      <c r="E43" s="371">
        <f>E44</f>
        <v>147512</v>
      </c>
      <c r="F43" s="371">
        <f t="shared" si="15"/>
        <v>147512</v>
      </c>
      <c r="G43" s="637">
        <f>F43/E43</f>
        <v>1</v>
      </c>
      <c r="H43" s="372">
        <f>H45</f>
        <v>147512</v>
      </c>
      <c r="I43" s="766">
        <f t="shared" ref="I43" si="17">I45</f>
        <v>181337.60000000001</v>
      </c>
      <c r="J43" s="645">
        <f>I43/H43</f>
        <v>1.2293074461738707</v>
      </c>
    </row>
    <row r="44" spans="1:10" ht="27.75" customHeight="1" x14ac:dyDescent="0.2">
      <c r="A44" s="43"/>
      <c r="B44" s="1779"/>
      <c r="C44" s="49">
        <v>2030</v>
      </c>
      <c r="D44" s="48" t="s">
        <v>525</v>
      </c>
      <c r="E44" s="55">
        <v>147512</v>
      </c>
      <c r="F44" s="55">
        <v>147512</v>
      </c>
      <c r="G44" s="600">
        <f>F44/E44</f>
        <v>1</v>
      </c>
      <c r="H44" s="373"/>
      <c r="I44" s="44"/>
      <c r="J44" s="642"/>
    </row>
    <row r="45" spans="1:10" ht="16.5" thickBot="1" x14ac:dyDescent="0.25">
      <c r="A45" s="43"/>
      <c r="B45" s="1780"/>
      <c r="C45" s="374">
        <v>3240</v>
      </c>
      <c r="D45" s="375" t="s">
        <v>361</v>
      </c>
      <c r="E45" s="376"/>
      <c r="F45" s="376"/>
      <c r="G45" s="638"/>
      <c r="H45" s="377">
        <v>147512</v>
      </c>
      <c r="I45" s="767">
        <v>181337.60000000001</v>
      </c>
      <c r="J45" s="646">
        <f>I45/H45</f>
        <v>1.2293074461738707</v>
      </c>
    </row>
    <row r="46" spans="1:10" ht="13.5" thickBot="1" x14ac:dyDescent="0.25">
      <c r="A46" s="42"/>
      <c r="B46" s="41"/>
      <c r="C46" s="41"/>
      <c r="D46" s="378" t="s">
        <v>439</v>
      </c>
      <c r="E46" s="379">
        <f>E13+E6+E42</f>
        <v>1474410.29</v>
      </c>
      <c r="F46" s="379">
        <f>F13+F6+F42</f>
        <v>889235.75</v>
      </c>
      <c r="G46" s="639">
        <f>F46/E46</f>
        <v>0.60311282146572642</v>
      </c>
      <c r="H46" s="379">
        <f>H13+H6+H42</f>
        <v>1474410.29</v>
      </c>
      <c r="I46" s="379">
        <f>I13+I6+I42</f>
        <v>874978.81</v>
      </c>
      <c r="J46" s="639">
        <f>I46/H46</f>
        <v>0.59344323349778039</v>
      </c>
    </row>
    <row r="48" spans="1:10" x14ac:dyDescent="0.2">
      <c r="I48" s="771"/>
    </row>
  </sheetData>
  <mergeCells count="9">
    <mergeCell ref="B44:B45"/>
    <mergeCell ref="A2:J2"/>
    <mergeCell ref="A3:H3"/>
    <mergeCell ref="A4:A5"/>
    <mergeCell ref="B4:B5"/>
    <mergeCell ref="C4:C5"/>
    <mergeCell ref="D4:D5"/>
    <mergeCell ref="E4:G4"/>
    <mergeCell ref="H4:J4"/>
  </mergeCells>
  <pageMargins left="0.98425196850393704" right="0" top="0.55118110236220474" bottom="0.59055118110236227" header="0.39370078740157483" footer="0.23622047244094491"/>
  <pageSetup paperSize="9" fitToHeight="0" orientation="landscape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zoomScaleNormal="100" workbookViewId="0">
      <selection activeCell="F100" sqref="F100"/>
    </sheetView>
  </sheetViews>
  <sheetFormatPr defaultRowHeight="11.25" x14ac:dyDescent="0.2"/>
  <cols>
    <col min="1" max="3" width="9.33203125" style="6"/>
    <col min="4" max="4" width="40.6640625" style="6" customWidth="1"/>
    <col min="5" max="5" width="16.1640625" style="6" customWidth="1"/>
    <col min="6" max="6" width="17.6640625" style="6" customWidth="1"/>
    <col min="7" max="7" width="14.1640625" style="6" customWidth="1"/>
    <col min="8" max="16384" width="9.33203125" style="6"/>
  </cols>
  <sheetData>
    <row r="1" spans="1:7" ht="12" x14ac:dyDescent="0.2">
      <c r="A1" s="110"/>
      <c r="B1" s="110"/>
      <c r="C1" s="110"/>
      <c r="D1" s="111" t="s">
        <v>451</v>
      </c>
      <c r="E1" s="1789" t="s">
        <v>620</v>
      </c>
      <c r="F1" s="1789"/>
      <c r="G1" s="1789"/>
    </row>
    <row r="2" spans="1:7" ht="12" x14ac:dyDescent="0.2">
      <c r="A2" s="110"/>
      <c r="B2" s="110"/>
      <c r="C2" s="110"/>
      <c r="D2" s="112" t="s">
        <v>452</v>
      </c>
      <c r="E2" s="1790"/>
      <c r="F2" s="1790"/>
      <c r="G2" s="1790"/>
    </row>
    <row r="3" spans="1:7" ht="12" x14ac:dyDescent="0.2">
      <c r="A3" s="110"/>
      <c r="B3" s="110"/>
      <c r="C3" s="110"/>
      <c r="D3" s="113"/>
      <c r="E3" s="1791"/>
      <c r="F3" s="1791"/>
      <c r="G3" s="1791"/>
    </row>
    <row r="4" spans="1:7" ht="12.75" x14ac:dyDescent="0.2">
      <c r="A4" s="110"/>
      <c r="B4" s="110"/>
      <c r="C4" s="110"/>
      <c r="D4" s="114"/>
      <c r="E4" s="115"/>
      <c r="F4" s="115"/>
    </row>
    <row r="5" spans="1:7" ht="15.75" x14ac:dyDescent="0.2">
      <c r="A5" s="1792" t="s">
        <v>842</v>
      </c>
      <c r="B5" s="1792"/>
      <c r="C5" s="1792"/>
      <c r="D5" s="1792"/>
      <c r="E5" s="1792"/>
      <c r="F5" s="1792"/>
      <c r="G5" s="1792"/>
    </row>
    <row r="6" spans="1:7" ht="30" customHeight="1" x14ac:dyDescent="0.2">
      <c r="A6" s="1792" t="s">
        <v>453</v>
      </c>
      <c r="B6" s="1792"/>
      <c r="C6" s="1792"/>
      <c r="D6" s="1792"/>
      <c r="E6" s="1792"/>
      <c r="F6" s="115"/>
    </row>
    <row r="7" spans="1:7" ht="45.75" customHeight="1" x14ac:dyDescent="0.2">
      <c r="A7" s="116" t="s">
        <v>0</v>
      </c>
      <c r="B7" s="117" t="s">
        <v>1</v>
      </c>
      <c r="C7" s="118" t="s">
        <v>437</v>
      </c>
      <c r="D7" s="119" t="s">
        <v>3</v>
      </c>
      <c r="E7" s="120" t="s">
        <v>454</v>
      </c>
      <c r="F7" s="286" t="s">
        <v>843</v>
      </c>
      <c r="G7" s="647" t="s">
        <v>621</v>
      </c>
    </row>
    <row r="8" spans="1:7" ht="31.5" customHeight="1" thickBot="1" x14ac:dyDescent="0.25">
      <c r="A8" s="121" t="s">
        <v>455</v>
      </c>
      <c r="B8" s="1793" t="s">
        <v>456</v>
      </c>
      <c r="C8" s="1794"/>
      <c r="D8" s="1795"/>
      <c r="E8" s="122">
        <f>E9+E20+E38</f>
        <v>4075579.6399999997</v>
      </c>
      <c r="F8" s="122">
        <f>F9+F20+F38</f>
        <v>2144023.25</v>
      </c>
      <c r="G8" s="648">
        <f t="shared" ref="G8:G39" si="0">F8/E8</f>
        <v>0.52606584569158366</v>
      </c>
    </row>
    <row r="9" spans="1:7" ht="24" customHeight="1" x14ac:dyDescent="0.2">
      <c r="A9" s="123" t="s">
        <v>457</v>
      </c>
      <c r="B9" s="1796" t="s">
        <v>458</v>
      </c>
      <c r="C9" s="1797"/>
      <c r="D9" s="1798"/>
      <c r="E9" s="124">
        <f>E13+E10</f>
        <v>2472578</v>
      </c>
      <c r="F9" s="124">
        <f>F13+F10</f>
        <v>1351250</v>
      </c>
      <c r="G9" s="649">
        <f t="shared" si="0"/>
        <v>0.54649438763913616</v>
      </c>
    </row>
    <row r="10" spans="1:7" ht="24" customHeight="1" x14ac:dyDescent="0.2">
      <c r="A10" s="125">
        <v>852</v>
      </c>
      <c r="B10" s="126"/>
      <c r="C10" s="127"/>
      <c r="D10" s="128" t="s">
        <v>152</v>
      </c>
      <c r="E10" s="129">
        <f>E11</f>
        <v>150000</v>
      </c>
      <c r="F10" s="129">
        <f>F11</f>
        <v>150000</v>
      </c>
      <c r="G10" s="650">
        <f>F10/E10</f>
        <v>1</v>
      </c>
    </row>
    <row r="11" spans="1:7" ht="24" customHeight="1" x14ac:dyDescent="0.2">
      <c r="A11" s="185"/>
      <c r="B11" s="222">
        <v>85232</v>
      </c>
      <c r="C11" s="131"/>
      <c r="D11" s="132" t="s">
        <v>389</v>
      </c>
      <c r="E11" s="133">
        <f>E12</f>
        <v>150000</v>
      </c>
      <c r="F11" s="133">
        <f>F12</f>
        <v>150000</v>
      </c>
      <c r="G11" s="651">
        <f>F11/E11</f>
        <v>1</v>
      </c>
    </row>
    <row r="12" spans="1:7" ht="24" customHeight="1" x14ac:dyDescent="0.2">
      <c r="A12" s="223"/>
      <c r="B12" s="174"/>
      <c r="C12" s="175">
        <v>2510</v>
      </c>
      <c r="D12" s="220" t="s">
        <v>262</v>
      </c>
      <c r="E12" s="176">
        <v>150000</v>
      </c>
      <c r="F12" s="138">
        <v>150000</v>
      </c>
      <c r="G12" s="652">
        <f>F12/E12</f>
        <v>1</v>
      </c>
    </row>
    <row r="13" spans="1:7" ht="24" x14ac:dyDescent="0.2">
      <c r="A13" s="125">
        <v>921</v>
      </c>
      <c r="B13" s="126"/>
      <c r="C13" s="127"/>
      <c r="D13" s="128" t="s">
        <v>202</v>
      </c>
      <c r="E13" s="129">
        <f>E14+E16+E18</f>
        <v>2322578</v>
      </c>
      <c r="F13" s="129">
        <f>F14+F16+F18</f>
        <v>1201250</v>
      </c>
      <c r="G13" s="650">
        <f t="shared" si="0"/>
        <v>0.51720545015065156</v>
      </c>
    </row>
    <row r="14" spans="1:7" ht="12" x14ac:dyDescent="0.2">
      <c r="A14" s="1799"/>
      <c r="B14" s="130">
        <v>92109</v>
      </c>
      <c r="C14" s="131"/>
      <c r="D14" s="132" t="s">
        <v>204</v>
      </c>
      <c r="E14" s="133">
        <f>E15</f>
        <v>1281246</v>
      </c>
      <c r="F14" s="133">
        <f t="shared" ref="F14" si="1">F15</f>
        <v>680400</v>
      </c>
      <c r="G14" s="651">
        <f t="shared" si="0"/>
        <v>0.53104556033735906</v>
      </c>
    </row>
    <row r="15" spans="1:7" ht="24" x14ac:dyDescent="0.2">
      <c r="A15" s="1800"/>
      <c r="B15" s="134"/>
      <c r="C15" s="135">
        <v>2480</v>
      </c>
      <c r="D15" s="136" t="s">
        <v>421</v>
      </c>
      <c r="E15" s="137">
        <v>1281246</v>
      </c>
      <c r="F15" s="138">
        <v>680400</v>
      </c>
      <c r="G15" s="652">
        <f t="shared" si="0"/>
        <v>0.53104556033735906</v>
      </c>
    </row>
    <row r="16" spans="1:7" ht="12" x14ac:dyDescent="0.2">
      <c r="A16" s="1800"/>
      <c r="B16" s="130">
        <v>92116</v>
      </c>
      <c r="C16" s="131"/>
      <c r="D16" s="132" t="s">
        <v>423</v>
      </c>
      <c r="E16" s="133">
        <f>E17</f>
        <v>431742</v>
      </c>
      <c r="F16" s="133">
        <f t="shared" ref="F16" si="2">F17</f>
        <v>216000</v>
      </c>
      <c r="G16" s="651">
        <f t="shared" si="0"/>
        <v>0.50029878955487306</v>
      </c>
    </row>
    <row r="17" spans="1:7" ht="24" x14ac:dyDescent="0.2">
      <c r="A17" s="1800"/>
      <c r="B17" s="134"/>
      <c r="C17" s="135">
        <v>2480</v>
      </c>
      <c r="D17" s="136" t="s">
        <v>421</v>
      </c>
      <c r="E17" s="137">
        <v>431742</v>
      </c>
      <c r="F17" s="138">
        <v>216000</v>
      </c>
      <c r="G17" s="652">
        <f t="shared" si="0"/>
        <v>0.50029878955487306</v>
      </c>
    </row>
    <row r="18" spans="1:7" ht="12" x14ac:dyDescent="0.2">
      <c r="A18" s="1800"/>
      <c r="B18" s="130">
        <v>92118</v>
      </c>
      <c r="C18" s="139"/>
      <c r="D18" s="140" t="s">
        <v>425</v>
      </c>
      <c r="E18" s="141">
        <f>E19</f>
        <v>609590</v>
      </c>
      <c r="F18" s="141">
        <f>F19</f>
        <v>304850</v>
      </c>
      <c r="G18" s="653">
        <f t="shared" si="0"/>
        <v>0.50009022457717478</v>
      </c>
    </row>
    <row r="19" spans="1:7" ht="24.75" thickBot="1" x14ac:dyDescent="0.25">
      <c r="A19" s="1801"/>
      <c r="B19" s="142"/>
      <c r="C19" s="143">
        <v>2480</v>
      </c>
      <c r="D19" s="144" t="s">
        <v>421</v>
      </c>
      <c r="E19" s="145">
        <v>609590</v>
      </c>
      <c r="F19" s="146">
        <v>304850</v>
      </c>
      <c r="G19" s="654">
        <f t="shared" si="0"/>
        <v>0.50009022457717478</v>
      </c>
    </row>
    <row r="20" spans="1:7" ht="22.5" customHeight="1" x14ac:dyDescent="0.2">
      <c r="A20" s="147" t="s">
        <v>459</v>
      </c>
      <c r="B20" s="1802" t="s">
        <v>460</v>
      </c>
      <c r="C20" s="1802"/>
      <c r="D20" s="1802"/>
      <c r="E20" s="148">
        <f>E21+E25+E30+E33</f>
        <v>889835.42999999993</v>
      </c>
      <c r="F20" s="148">
        <f>F21+F25+F30+F33</f>
        <v>436190.15</v>
      </c>
      <c r="G20" s="655">
        <f t="shared" si="0"/>
        <v>0.49019193358034763</v>
      </c>
    </row>
    <row r="21" spans="1:7" ht="12" x14ac:dyDescent="0.2">
      <c r="A21" s="149">
        <v>600</v>
      </c>
      <c r="B21" s="150"/>
      <c r="C21" s="150"/>
      <c r="D21" s="149" t="s">
        <v>461</v>
      </c>
      <c r="E21" s="151">
        <f>E22</f>
        <v>670585.42999999993</v>
      </c>
      <c r="F21" s="151">
        <f>F22</f>
        <v>286748.28000000003</v>
      </c>
      <c r="G21" s="656">
        <f>F21/E21</f>
        <v>0.42760887304097861</v>
      </c>
    </row>
    <row r="22" spans="1:7" ht="12" x14ac:dyDescent="0.2">
      <c r="A22" s="1803"/>
      <c r="B22" s="152">
        <v>60004</v>
      </c>
      <c r="C22" s="152"/>
      <c r="D22" s="152" t="s">
        <v>241</v>
      </c>
      <c r="E22" s="153">
        <f>E23+E24</f>
        <v>670585.42999999993</v>
      </c>
      <c r="F22" s="153">
        <f>F23+F24</f>
        <v>286748.28000000003</v>
      </c>
      <c r="G22" s="657">
        <f t="shared" si="0"/>
        <v>0.42760887304097861</v>
      </c>
    </row>
    <row r="23" spans="1:7" ht="51.75" customHeight="1" x14ac:dyDescent="0.2">
      <c r="A23" s="1804"/>
      <c r="B23" s="154"/>
      <c r="C23" s="155">
        <v>2310</v>
      </c>
      <c r="D23" s="156" t="s">
        <v>462</v>
      </c>
      <c r="E23" s="1462">
        <v>460000</v>
      </c>
      <c r="F23" s="1463">
        <v>181455.56</v>
      </c>
      <c r="G23" s="1464">
        <f t="shared" si="0"/>
        <v>0.39446860869565215</v>
      </c>
    </row>
    <row r="24" spans="1:7" ht="51.75" customHeight="1" x14ac:dyDescent="0.2">
      <c r="A24" s="1447"/>
      <c r="B24" s="1460"/>
      <c r="C24" s="155">
        <v>2710</v>
      </c>
      <c r="D24" s="1461" t="s">
        <v>464</v>
      </c>
      <c r="E24" s="158">
        <v>210585.43</v>
      </c>
      <c r="F24" s="158">
        <v>105292.72</v>
      </c>
      <c r="G24" s="1464">
        <f t="shared" si="0"/>
        <v>0.50000002374333308</v>
      </c>
    </row>
    <row r="25" spans="1:7" ht="12" x14ac:dyDescent="0.2">
      <c r="A25" s="149">
        <v>801</v>
      </c>
      <c r="B25" s="149"/>
      <c r="C25" s="149"/>
      <c r="D25" s="160" t="s">
        <v>127</v>
      </c>
      <c r="E25" s="1465">
        <f>E26+E28</f>
        <v>49250</v>
      </c>
      <c r="F25" s="1465">
        <f>F26+F28</f>
        <v>38041.870000000003</v>
      </c>
      <c r="G25" s="1466">
        <f t="shared" si="0"/>
        <v>0.77242375634517768</v>
      </c>
    </row>
    <row r="26" spans="1:7" ht="12.75" x14ac:dyDescent="0.2">
      <c r="A26" s="161"/>
      <c r="B26" s="162">
        <v>80101</v>
      </c>
      <c r="C26" s="163"/>
      <c r="D26" s="164" t="s">
        <v>129</v>
      </c>
      <c r="E26" s="165">
        <f>E27</f>
        <v>3250</v>
      </c>
      <c r="F26" s="165">
        <f>F27</f>
        <v>0</v>
      </c>
      <c r="G26" s="659">
        <f t="shared" si="0"/>
        <v>0</v>
      </c>
    </row>
    <row r="27" spans="1:7" ht="49.5" customHeight="1" x14ac:dyDescent="0.2">
      <c r="A27" s="166"/>
      <c r="B27" s="167"/>
      <c r="C27" s="168">
        <v>2310</v>
      </c>
      <c r="D27" s="169" t="s">
        <v>462</v>
      </c>
      <c r="E27" s="170">
        <v>3250</v>
      </c>
      <c r="F27" s="170">
        <v>0</v>
      </c>
      <c r="G27" s="660">
        <f t="shared" si="0"/>
        <v>0</v>
      </c>
    </row>
    <row r="28" spans="1:7" ht="12" x14ac:dyDescent="0.2">
      <c r="A28" s="1805"/>
      <c r="B28" s="152">
        <v>80104</v>
      </c>
      <c r="C28" s="152"/>
      <c r="D28" s="171" t="s">
        <v>463</v>
      </c>
      <c r="E28" s="172">
        <f>E29</f>
        <v>46000</v>
      </c>
      <c r="F28" s="172">
        <f t="shared" ref="F28" si="3">F29</f>
        <v>38041.870000000003</v>
      </c>
      <c r="G28" s="661">
        <f t="shared" si="0"/>
        <v>0.8269971739130435</v>
      </c>
    </row>
    <row r="29" spans="1:7" ht="51" customHeight="1" x14ac:dyDescent="0.2">
      <c r="A29" s="1805"/>
      <c r="B29" s="173"/>
      <c r="C29" s="155">
        <v>2310</v>
      </c>
      <c r="D29" s="156" t="s">
        <v>462</v>
      </c>
      <c r="E29" s="157">
        <v>46000</v>
      </c>
      <c r="F29" s="158">
        <v>38041.870000000003</v>
      </c>
      <c r="G29" s="658">
        <f t="shared" si="0"/>
        <v>0.8269971739130435</v>
      </c>
    </row>
    <row r="30" spans="1:7" ht="12" x14ac:dyDescent="0.2">
      <c r="A30" s="125">
        <v>851</v>
      </c>
      <c r="B30" s="126"/>
      <c r="C30" s="127"/>
      <c r="D30" s="183" t="s">
        <v>367</v>
      </c>
      <c r="E30" s="184">
        <f>E31</f>
        <v>20000</v>
      </c>
      <c r="F30" s="184">
        <f>F31</f>
        <v>0</v>
      </c>
      <c r="G30" s="664">
        <f t="shared" si="0"/>
        <v>0</v>
      </c>
    </row>
    <row r="31" spans="1:7" ht="12" x14ac:dyDescent="0.2">
      <c r="A31" s="185"/>
      <c r="B31" s="186">
        <v>85154</v>
      </c>
      <c r="C31" s="187"/>
      <c r="D31" s="188" t="s">
        <v>375</v>
      </c>
      <c r="E31" s="189">
        <f>SUM(E32:E32)</f>
        <v>20000</v>
      </c>
      <c r="F31" s="189">
        <f t="shared" ref="F31" si="4">SUM(F32:F32)</f>
        <v>0</v>
      </c>
      <c r="G31" s="665">
        <f t="shared" si="0"/>
        <v>0</v>
      </c>
    </row>
    <row r="32" spans="1:7" ht="48" x14ac:dyDescent="0.2">
      <c r="A32" s="190"/>
      <c r="B32" s="191"/>
      <c r="C32" s="192">
        <v>2710</v>
      </c>
      <c r="D32" s="169" t="s">
        <v>464</v>
      </c>
      <c r="E32" s="193">
        <v>20000</v>
      </c>
      <c r="F32" s="182">
        <v>0</v>
      </c>
      <c r="G32" s="663">
        <f t="shared" si="0"/>
        <v>0</v>
      </c>
    </row>
    <row r="33" spans="1:7" ht="24" x14ac:dyDescent="0.2">
      <c r="A33" s="194">
        <v>900</v>
      </c>
      <c r="B33" s="195"/>
      <c r="C33" s="196"/>
      <c r="D33" s="197" t="s">
        <v>194</v>
      </c>
      <c r="E33" s="198">
        <f>E34+E36</f>
        <v>150000</v>
      </c>
      <c r="F33" s="198">
        <f>F34+F36</f>
        <v>111400</v>
      </c>
      <c r="G33" s="666">
        <f t="shared" si="0"/>
        <v>0.7426666666666667</v>
      </c>
    </row>
    <row r="34" spans="1:7" ht="12" x14ac:dyDescent="0.2">
      <c r="A34" s="1787"/>
      <c r="B34" s="199">
        <v>90013</v>
      </c>
      <c r="C34" s="200"/>
      <c r="D34" s="201" t="s">
        <v>414</v>
      </c>
      <c r="E34" s="202">
        <f>E35</f>
        <v>120000</v>
      </c>
      <c r="F34" s="202">
        <f t="shared" ref="F34" si="5">F35</f>
        <v>111400</v>
      </c>
      <c r="G34" s="667">
        <f t="shared" si="0"/>
        <v>0.92833333333333334</v>
      </c>
    </row>
    <row r="35" spans="1:7" ht="50.25" customHeight="1" x14ac:dyDescent="0.2">
      <c r="A35" s="1787"/>
      <c r="B35" s="203"/>
      <c r="C35" s="204">
        <v>2310</v>
      </c>
      <c r="D35" s="156" t="s">
        <v>462</v>
      </c>
      <c r="E35" s="205">
        <v>120000</v>
      </c>
      <c r="F35" s="182">
        <v>111400</v>
      </c>
      <c r="G35" s="663">
        <f t="shared" si="0"/>
        <v>0.92833333333333334</v>
      </c>
    </row>
    <row r="36" spans="1:7" ht="12" x14ac:dyDescent="0.2">
      <c r="A36" s="1787"/>
      <c r="B36" s="199">
        <v>90026</v>
      </c>
      <c r="C36" s="206"/>
      <c r="D36" s="201" t="s">
        <v>196</v>
      </c>
      <c r="E36" s="189">
        <f>E37</f>
        <v>30000</v>
      </c>
      <c r="F36" s="189">
        <f t="shared" ref="F36" si="6">F37</f>
        <v>0</v>
      </c>
      <c r="G36" s="665">
        <f t="shared" si="0"/>
        <v>0</v>
      </c>
    </row>
    <row r="37" spans="1:7" ht="51.75" customHeight="1" x14ac:dyDescent="0.2">
      <c r="A37" s="1788"/>
      <c r="B37" s="191"/>
      <c r="C37" s="204">
        <v>2320</v>
      </c>
      <c r="D37" s="169" t="s">
        <v>462</v>
      </c>
      <c r="E37" s="193">
        <v>30000</v>
      </c>
      <c r="F37" s="138">
        <v>0</v>
      </c>
      <c r="G37" s="652">
        <f t="shared" si="0"/>
        <v>0</v>
      </c>
    </row>
    <row r="38" spans="1:7" ht="24.75" customHeight="1" x14ac:dyDescent="0.2">
      <c r="A38" s="207" t="s">
        <v>466</v>
      </c>
      <c r="B38" s="1807" t="s">
        <v>467</v>
      </c>
      <c r="C38" s="1807"/>
      <c r="D38" s="1808"/>
      <c r="E38" s="208">
        <f>E39+E42</f>
        <v>713166.21</v>
      </c>
      <c r="F38" s="208">
        <f>F39+F42</f>
        <v>356583.1</v>
      </c>
      <c r="G38" s="668">
        <f t="shared" si="0"/>
        <v>0.49999999298901165</v>
      </c>
    </row>
    <row r="39" spans="1:7" ht="12" x14ac:dyDescent="0.2">
      <c r="A39" s="209">
        <v>700</v>
      </c>
      <c r="B39" s="210"/>
      <c r="C39" s="211"/>
      <c r="D39" s="212" t="s">
        <v>31</v>
      </c>
      <c r="E39" s="213">
        <f>E40</f>
        <v>463166.21</v>
      </c>
      <c r="F39" s="213">
        <f t="shared" ref="F39:F40" si="7">F40</f>
        <v>231583.1</v>
      </c>
      <c r="G39" s="669">
        <f t="shared" si="0"/>
        <v>0.49999998920473926</v>
      </c>
    </row>
    <row r="40" spans="1:7" ht="12.75" customHeight="1" x14ac:dyDescent="0.2">
      <c r="A40" s="1809"/>
      <c r="B40" s="214">
        <v>70001</v>
      </c>
      <c r="C40" s="215"/>
      <c r="D40" s="216" t="s">
        <v>468</v>
      </c>
      <c r="E40" s="217">
        <f>E41</f>
        <v>463166.21</v>
      </c>
      <c r="F40" s="217">
        <f t="shared" si="7"/>
        <v>231583.1</v>
      </c>
      <c r="G40" s="670">
        <f t="shared" ref="G40:G60" si="8">F40/E40</f>
        <v>0.49999998920473926</v>
      </c>
    </row>
    <row r="41" spans="1:7" ht="29.25" customHeight="1" x14ac:dyDescent="0.2">
      <c r="A41" s="1810"/>
      <c r="B41" s="218"/>
      <c r="C41" s="219">
        <v>2650</v>
      </c>
      <c r="D41" s="220" t="s">
        <v>262</v>
      </c>
      <c r="E41" s="221">
        <v>463166.21</v>
      </c>
      <c r="F41" s="138">
        <v>231583.1</v>
      </c>
      <c r="G41" s="652">
        <f t="shared" si="8"/>
        <v>0.49999998920473926</v>
      </c>
    </row>
    <row r="42" spans="1:7" ht="12" x14ac:dyDescent="0.2">
      <c r="A42" s="1469">
        <v>926</v>
      </c>
      <c r="B42" s="1470"/>
      <c r="C42" s="1470"/>
      <c r="D42" s="1471" t="s">
        <v>866</v>
      </c>
      <c r="E42" s="1475">
        <f>E43</f>
        <v>250000</v>
      </c>
      <c r="F42" s="1508">
        <f>F43</f>
        <v>125000</v>
      </c>
      <c r="G42" s="1509">
        <f>F42/E42</f>
        <v>0.5</v>
      </c>
    </row>
    <row r="43" spans="1:7" ht="12" x14ac:dyDescent="0.2">
      <c r="A43" s="1468"/>
      <c r="B43" s="1467">
        <v>92601</v>
      </c>
      <c r="C43" s="1468"/>
      <c r="D43" s="1472" t="s">
        <v>865</v>
      </c>
      <c r="E43" s="1474">
        <f>E44</f>
        <v>250000</v>
      </c>
      <c r="F43" s="1506">
        <f>F44</f>
        <v>125000</v>
      </c>
      <c r="G43" s="1505">
        <f>F43/E43</f>
        <v>0.5</v>
      </c>
    </row>
    <row r="44" spans="1:7" ht="48" x14ac:dyDescent="0.2">
      <c r="A44" s="1468"/>
      <c r="B44" s="1468"/>
      <c r="C44" s="1473">
        <v>2410</v>
      </c>
      <c r="D44" s="169" t="s">
        <v>867</v>
      </c>
      <c r="E44" s="1474">
        <v>250000</v>
      </c>
      <c r="F44" s="1507">
        <v>125000</v>
      </c>
      <c r="G44" s="1505">
        <f>F44/E44</f>
        <v>0.5</v>
      </c>
    </row>
    <row r="45" spans="1:7" ht="33" customHeight="1" thickBot="1" x14ac:dyDescent="0.25">
      <c r="A45" s="121" t="s">
        <v>469</v>
      </c>
      <c r="B45" s="1811" t="s">
        <v>470</v>
      </c>
      <c r="C45" s="1811"/>
      <c r="D45" s="1811"/>
      <c r="E45" s="122">
        <f>E46+E50</f>
        <v>1841200</v>
      </c>
      <c r="F45" s="122">
        <f>F46+F50</f>
        <v>901152.4</v>
      </c>
      <c r="G45" s="648">
        <f t="shared" si="8"/>
        <v>0.48943754073430373</v>
      </c>
    </row>
    <row r="46" spans="1:7" ht="20.25" customHeight="1" x14ac:dyDescent="0.2">
      <c r="A46" s="224" t="s">
        <v>471</v>
      </c>
      <c r="B46" s="1812" t="s">
        <v>458</v>
      </c>
      <c r="C46" s="1812"/>
      <c r="D46" s="1812"/>
      <c r="E46" s="124">
        <f t="shared" ref="E46:F48" si="9">E47</f>
        <v>1326000</v>
      </c>
      <c r="F46" s="124">
        <f t="shared" si="9"/>
        <v>863152.4</v>
      </c>
      <c r="G46" s="649">
        <f t="shared" si="8"/>
        <v>0.65094449472096527</v>
      </c>
    </row>
    <row r="47" spans="1:7" ht="13.5" customHeight="1" x14ac:dyDescent="0.2">
      <c r="A47" s="225">
        <v>801</v>
      </c>
      <c r="B47" s="126"/>
      <c r="C47" s="127"/>
      <c r="D47" s="128" t="s">
        <v>127</v>
      </c>
      <c r="E47" s="184">
        <f t="shared" si="9"/>
        <v>1326000</v>
      </c>
      <c r="F47" s="184">
        <f t="shared" si="9"/>
        <v>863152.4</v>
      </c>
      <c r="G47" s="664">
        <f t="shared" si="8"/>
        <v>0.65094449472096527</v>
      </c>
    </row>
    <row r="48" spans="1:7" ht="14.25" customHeight="1" x14ac:dyDescent="0.2">
      <c r="A48" s="1813"/>
      <c r="B48" s="130">
        <v>80104</v>
      </c>
      <c r="C48" s="131"/>
      <c r="D48" s="132" t="s">
        <v>463</v>
      </c>
      <c r="E48" s="133">
        <f t="shared" si="9"/>
        <v>1326000</v>
      </c>
      <c r="F48" s="133">
        <f t="shared" si="9"/>
        <v>863152.4</v>
      </c>
      <c r="G48" s="651">
        <f t="shared" si="8"/>
        <v>0.65094449472096527</v>
      </c>
    </row>
    <row r="49" spans="1:7" ht="27.75" customHeight="1" x14ac:dyDescent="0.2">
      <c r="A49" s="1814"/>
      <c r="B49" s="134"/>
      <c r="C49" s="248">
        <v>2540</v>
      </c>
      <c r="D49" s="236" t="s">
        <v>346</v>
      </c>
      <c r="E49" s="145">
        <v>1326000</v>
      </c>
      <c r="F49" s="1476">
        <v>863152.4</v>
      </c>
      <c r="G49" s="1477">
        <f t="shared" si="8"/>
        <v>0.65094449472096527</v>
      </c>
    </row>
    <row r="50" spans="1:7" ht="27" customHeight="1" x14ac:dyDescent="0.2">
      <c r="A50" s="1479" t="s">
        <v>459</v>
      </c>
      <c r="B50" s="1815" t="s">
        <v>472</v>
      </c>
      <c r="C50" s="1815"/>
      <c r="D50" s="1815"/>
      <c r="E50" s="1480">
        <f>E51+E54+E62+E67+E72+E59</f>
        <v>515200</v>
      </c>
      <c r="F50" s="1480">
        <f>F51+F54+F62+F67+F72+F59</f>
        <v>38000</v>
      </c>
      <c r="G50" s="1481">
        <f t="shared" si="8"/>
        <v>7.375776397515528E-2</v>
      </c>
    </row>
    <row r="51" spans="1:7" ht="12" x14ac:dyDescent="0.2">
      <c r="A51" s="1478" t="s">
        <v>5</v>
      </c>
      <c r="B51" s="1455"/>
      <c r="C51" s="1456"/>
      <c r="D51" s="1457" t="s">
        <v>6</v>
      </c>
      <c r="E51" s="1458">
        <f>E52</f>
        <v>20000</v>
      </c>
      <c r="F51" s="1458">
        <f>F52</f>
        <v>0</v>
      </c>
      <c r="G51" s="1459">
        <f t="shared" si="8"/>
        <v>0</v>
      </c>
    </row>
    <row r="52" spans="1:7" ht="12" x14ac:dyDescent="0.2">
      <c r="A52" s="1816"/>
      <c r="B52" s="226" t="s">
        <v>212</v>
      </c>
      <c r="C52" s="131"/>
      <c r="D52" s="132" t="s">
        <v>213</v>
      </c>
      <c r="E52" s="133">
        <f>E53</f>
        <v>20000</v>
      </c>
      <c r="F52" s="133">
        <f t="shared" ref="F52" si="10">F53</f>
        <v>0</v>
      </c>
      <c r="G52" s="651">
        <f t="shared" si="8"/>
        <v>0</v>
      </c>
    </row>
    <row r="53" spans="1:7" ht="63" customHeight="1" x14ac:dyDescent="0.2">
      <c r="A53" s="1817"/>
      <c r="B53" s="191"/>
      <c r="C53" s="175">
        <v>2830</v>
      </c>
      <c r="D53" s="156" t="s">
        <v>473</v>
      </c>
      <c r="E53" s="176">
        <v>20000</v>
      </c>
      <c r="F53" s="138">
        <v>0</v>
      </c>
      <c r="G53" s="652">
        <f t="shared" si="8"/>
        <v>0</v>
      </c>
    </row>
    <row r="54" spans="1:7" ht="24" x14ac:dyDescent="0.2">
      <c r="A54" s="228">
        <v>754</v>
      </c>
      <c r="B54" s="228"/>
      <c r="C54" s="228"/>
      <c r="D54" s="229" t="s">
        <v>61</v>
      </c>
      <c r="E54" s="230">
        <f>E55+E57</f>
        <v>130000</v>
      </c>
      <c r="F54" s="230">
        <f>F55+F57</f>
        <v>20000</v>
      </c>
      <c r="G54" s="671">
        <f t="shared" si="8"/>
        <v>0.15384615384615385</v>
      </c>
    </row>
    <row r="55" spans="1:7" ht="12" x14ac:dyDescent="0.2">
      <c r="A55" s="1818"/>
      <c r="B55" s="152">
        <v>75412</v>
      </c>
      <c r="C55" s="152"/>
      <c r="D55" s="231" t="s">
        <v>63</v>
      </c>
      <c r="E55" s="172">
        <f>E56</f>
        <v>40000</v>
      </c>
      <c r="F55" s="172">
        <f>F56</f>
        <v>0</v>
      </c>
      <c r="G55" s="661">
        <f t="shared" si="8"/>
        <v>0</v>
      </c>
    </row>
    <row r="56" spans="1:7" ht="42.75" customHeight="1" x14ac:dyDescent="0.2">
      <c r="A56" s="1819"/>
      <c r="B56" s="232"/>
      <c r="C56" s="233">
        <v>2820</v>
      </c>
      <c r="D56" s="234" t="s">
        <v>244</v>
      </c>
      <c r="E56" s="235">
        <v>40000</v>
      </c>
      <c r="F56" s="159">
        <v>0</v>
      </c>
      <c r="G56" s="658">
        <f t="shared" si="8"/>
        <v>0</v>
      </c>
    </row>
    <row r="57" spans="1:7" ht="24" x14ac:dyDescent="0.2">
      <c r="A57" s="1819"/>
      <c r="B57" s="152">
        <v>75415</v>
      </c>
      <c r="C57" s="214"/>
      <c r="D57" s="178" t="s">
        <v>324</v>
      </c>
      <c r="E57" s="165">
        <f>E58</f>
        <v>90000</v>
      </c>
      <c r="F57" s="165">
        <f>F58</f>
        <v>20000</v>
      </c>
      <c r="G57" s="659">
        <f t="shared" si="8"/>
        <v>0.22222222222222221</v>
      </c>
    </row>
    <row r="58" spans="1:7" ht="76.5" customHeight="1" x14ac:dyDescent="0.2">
      <c r="A58" s="1819"/>
      <c r="B58" s="883"/>
      <c r="C58" s="884">
        <v>2360</v>
      </c>
      <c r="D58" s="252" t="s">
        <v>474</v>
      </c>
      <c r="E58" s="885">
        <v>90000</v>
      </c>
      <c r="F58" s="886">
        <v>20000</v>
      </c>
      <c r="G58" s="887">
        <f t="shared" si="8"/>
        <v>0.22222222222222221</v>
      </c>
    </row>
    <row r="59" spans="1:7" ht="12.75" x14ac:dyDescent="0.2">
      <c r="A59" s="1510">
        <v>801</v>
      </c>
      <c r="B59" s="149"/>
      <c r="C59" s="209"/>
      <c r="D59" s="212" t="s">
        <v>127</v>
      </c>
      <c r="E59" s="151">
        <f>E60</f>
        <v>25000</v>
      </c>
      <c r="F59" s="151">
        <f>F60</f>
        <v>3000</v>
      </c>
      <c r="G59" s="672">
        <f t="shared" si="8"/>
        <v>0.12</v>
      </c>
    </row>
    <row r="60" spans="1:7" ht="12.75" x14ac:dyDescent="0.2">
      <c r="A60" s="237"/>
      <c r="B60" s="238">
        <v>80195</v>
      </c>
      <c r="C60" s="214"/>
      <c r="D60" s="178" t="s">
        <v>12</v>
      </c>
      <c r="E60" s="165">
        <f>E61</f>
        <v>25000</v>
      </c>
      <c r="F60" s="165">
        <f>F61</f>
        <v>3000</v>
      </c>
      <c r="G60" s="659">
        <f t="shared" si="8"/>
        <v>0.12</v>
      </c>
    </row>
    <row r="61" spans="1:7" ht="75" customHeight="1" x14ac:dyDescent="0.2">
      <c r="A61" s="240"/>
      <c r="B61" s="241"/>
      <c r="C61" s="227">
        <v>2360</v>
      </c>
      <c r="D61" s="220" t="s">
        <v>474</v>
      </c>
      <c r="E61" s="239">
        <v>25000</v>
      </c>
      <c r="F61" s="159">
        <v>3000</v>
      </c>
      <c r="G61" s="658">
        <f t="shared" ref="G61" si="11">F61/E61</f>
        <v>0.12</v>
      </c>
    </row>
    <row r="62" spans="1:7" ht="12" x14ac:dyDescent="0.2">
      <c r="A62" s="242">
        <v>851</v>
      </c>
      <c r="B62" s="243"/>
      <c r="C62" s="244"/>
      <c r="D62" s="183" t="s">
        <v>367</v>
      </c>
      <c r="E62" s="184">
        <f>E63+E65</f>
        <v>50000</v>
      </c>
      <c r="F62" s="184">
        <f>F63+F65</f>
        <v>0</v>
      </c>
      <c r="G62" s="664">
        <f t="shared" ref="G62:G75" si="12">F62/E62</f>
        <v>0</v>
      </c>
    </row>
    <row r="63" spans="1:7" ht="12" x14ac:dyDescent="0.2">
      <c r="A63" s="245"/>
      <c r="B63" s="246">
        <v>85154</v>
      </c>
      <c r="C63" s="131"/>
      <c r="D63" s="132" t="s">
        <v>375</v>
      </c>
      <c r="E63" s="133">
        <f>E64</f>
        <v>40000</v>
      </c>
      <c r="F63" s="133">
        <f>F64</f>
        <v>0</v>
      </c>
      <c r="G63" s="651">
        <f t="shared" si="12"/>
        <v>0</v>
      </c>
    </row>
    <row r="64" spans="1:7" ht="80.25" customHeight="1" x14ac:dyDescent="0.2">
      <c r="A64" s="247"/>
      <c r="B64" s="181"/>
      <c r="C64" s="248">
        <v>2360</v>
      </c>
      <c r="D64" s="236" t="s">
        <v>474</v>
      </c>
      <c r="E64" s="145">
        <v>40000</v>
      </c>
      <c r="F64" s="138">
        <v>0</v>
      </c>
      <c r="G64" s="652">
        <f t="shared" si="12"/>
        <v>0</v>
      </c>
    </row>
    <row r="65" spans="1:7" ht="12" x14ac:dyDescent="0.2">
      <c r="A65" s="249"/>
      <c r="B65" s="214">
        <v>85195</v>
      </c>
      <c r="C65" s="215"/>
      <c r="D65" s="178" t="s">
        <v>12</v>
      </c>
      <c r="E65" s="217">
        <f>E66</f>
        <v>10000</v>
      </c>
      <c r="F65" s="217">
        <f t="shared" ref="F65" si="13">F66</f>
        <v>0</v>
      </c>
      <c r="G65" s="670">
        <f t="shared" si="12"/>
        <v>0</v>
      </c>
    </row>
    <row r="66" spans="1:7" ht="78.75" customHeight="1" x14ac:dyDescent="0.2">
      <c r="A66" s="249"/>
      <c r="B66" s="250"/>
      <c r="C66" s="251">
        <v>2360</v>
      </c>
      <c r="D66" s="252" t="s">
        <v>474</v>
      </c>
      <c r="E66" s="253">
        <v>10000</v>
      </c>
      <c r="F66" s="182">
        <v>0</v>
      </c>
      <c r="G66" s="663">
        <f t="shared" si="12"/>
        <v>0</v>
      </c>
    </row>
    <row r="67" spans="1:7" ht="24" x14ac:dyDescent="0.2">
      <c r="A67" s="255">
        <v>921</v>
      </c>
      <c r="B67" s="256"/>
      <c r="C67" s="257"/>
      <c r="D67" s="258" t="s">
        <v>202</v>
      </c>
      <c r="E67" s="259">
        <f>E70+E68</f>
        <v>129000</v>
      </c>
      <c r="F67" s="259">
        <f>F70+F68</f>
        <v>2000</v>
      </c>
      <c r="G67" s="674">
        <f t="shared" si="12"/>
        <v>1.5503875968992248E-2</v>
      </c>
    </row>
    <row r="68" spans="1:7" ht="12" x14ac:dyDescent="0.2">
      <c r="A68" s="260"/>
      <c r="B68" s="261">
        <v>92105</v>
      </c>
      <c r="C68" s="262"/>
      <c r="D68" s="263" t="s">
        <v>419</v>
      </c>
      <c r="E68" s="264">
        <f>E69</f>
        <v>9000</v>
      </c>
      <c r="F68" s="264">
        <f>F69</f>
        <v>2000</v>
      </c>
      <c r="G68" s="675">
        <f t="shared" si="12"/>
        <v>0.22222222222222221</v>
      </c>
    </row>
    <row r="69" spans="1:7" ht="75.75" customHeight="1" x14ac:dyDescent="0.2">
      <c r="A69" s="265"/>
      <c r="B69" s="266"/>
      <c r="C69" s="135">
        <v>2360</v>
      </c>
      <c r="D69" s="136" t="s">
        <v>474</v>
      </c>
      <c r="E69" s="267">
        <v>9000</v>
      </c>
      <c r="F69" s="138">
        <v>2000</v>
      </c>
      <c r="G69" s="652">
        <f t="shared" si="12"/>
        <v>0.22222222222222221</v>
      </c>
    </row>
    <row r="70" spans="1:7" ht="12" x14ac:dyDescent="0.2">
      <c r="A70" s="265"/>
      <c r="B70" s="177">
        <v>92120</v>
      </c>
      <c r="C70" s="268"/>
      <c r="D70" s="269" t="s">
        <v>427</v>
      </c>
      <c r="E70" s="264">
        <f>E71</f>
        <v>120000</v>
      </c>
      <c r="F70" s="264">
        <f>F71</f>
        <v>0</v>
      </c>
      <c r="G70" s="675">
        <f t="shared" si="12"/>
        <v>0</v>
      </c>
    </row>
    <row r="71" spans="1:7" ht="72" x14ac:dyDescent="0.2">
      <c r="A71" s="270"/>
      <c r="B71" s="181"/>
      <c r="C71" s="251">
        <v>2720</v>
      </c>
      <c r="D71" s="252" t="s">
        <v>429</v>
      </c>
      <c r="E71" s="271">
        <v>120000</v>
      </c>
      <c r="F71" s="138">
        <v>0</v>
      </c>
      <c r="G71" s="652">
        <f t="shared" si="12"/>
        <v>0</v>
      </c>
    </row>
    <row r="72" spans="1:7" ht="12" x14ac:dyDescent="0.2">
      <c r="A72" s="125">
        <v>926</v>
      </c>
      <c r="B72" s="272"/>
      <c r="C72" s="273"/>
      <c r="D72" s="274" t="s">
        <v>475</v>
      </c>
      <c r="E72" s="275">
        <f>E73</f>
        <v>161200</v>
      </c>
      <c r="F72" s="275">
        <f>F73</f>
        <v>13000</v>
      </c>
      <c r="G72" s="676">
        <f t="shared" si="12"/>
        <v>8.0645161290322578E-2</v>
      </c>
    </row>
    <row r="73" spans="1:7" ht="12" x14ac:dyDescent="0.2">
      <c r="A73" s="190"/>
      <c r="B73" s="246">
        <v>92695</v>
      </c>
      <c r="C73" s="276"/>
      <c r="D73" s="277" t="s">
        <v>12</v>
      </c>
      <c r="E73" s="278">
        <f>E74</f>
        <v>161200</v>
      </c>
      <c r="F73" s="278">
        <f>F74</f>
        <v>13000</v>
      </c>
      <c r="G73" s="677">
        <f t="shared" si="12"/>
        <v>8.0645161290322578E-2</v>
      </c>
    </row>
    <row r="74" spans="1:7" ht="77.25" customHeight="1" thickBot="1" x14ac:dyDescent="0.25">
      <c r="A74" s="279"/>
      <c r="B74" s="280"/>
      <c r="C74" s="135">
        <v>2360</v>
      </c>
      <c r="D74" s="136" t="s">
        <v>474</v>
      </c>
      <c r="E74" s="137">
        <v>161200</v>
      </c>
      <c r="F74" s="138">
        <v>13000</v>
      </c>
      <c r="G74" s="652">
        <f t="shared" si="12"/>
        <v>8.0645161290322578E-2</v>
      </c>
    </row>
    <row r="75" spans="1:7" ht="23.25" customHeight="1" thickBot="1" x14ac:dyDescent="0.25">
      <c r="A75" s="1820" t="s">
        <v>476</v>
      </c>
      <c r="B75" s="1821"/>
      <c r="C75" s="1821"/>
      <c r="D75" s="1822"/>
      <c r="E75" s="281">
        <f>E8+E45</f>
        <v>5916779.6399999997</v>
      </c>
      <c r="F75" s="281">
        <f>F45+F8</f>
        <v>3045175.65</v>
      </c>
      <c r="G75" s="678">
        <f t="shared" si="12"/>
        <v>0.51466774753842282</v>
      </c>
    </row>
    <row r="76" spans="1:7" ht="36.75" customHeight="1" x14ac:dyDescent="0.2">
      <c r="A76" s="1806" t="s">
        <v>477</v>
      </c>
      <c r="B76" s="1806"/>
      <c r="C76" s="1806"/>
      <c r="D76" s="1806"/>
      <c r="E76" s="1806"/>
      <c r="F76" s="1806"/>
      <c r="G76" s="1806"/>
    </row>
    <row r="77" spans="1:7" ht="38.25" x14ac:dyDescent="0.2">
      <c r="A77" s="282" t="s">
        <v>0</v>
      </c>
      <c r="B77" s="283" t="s">
        <v>1</v>
      </c>
      <c r="C77" s="284" t="s">
        <v>437</v>
      </c>
      <c r="D77" s="285" t="s">
        <v>3</v>
      </c>
      <c r="E77" s="120" t="s">
        <v>454</v>
      </c>
      <c r="F77" s="286" t="s">
        <v>843</v>
      </c>
      <c r="G77" s="647" t="s">
        <v>621</v>
      </c>
    </row>
    <row r="78" spans="1:7" ht="34.5" customHeight="1" thickBot="1" x14ac:dyDescent="0.25">
      <c r="A78" s="121" t="s">
        <v>455</v>
      </c>
      <c r="B78" s="1811" t="s">
        <v>456</v>
      </c>
      <c r="C78" s="1811"/>
      <c r="D78" s="1811"/>
      <c r="E78" s="287">
        <f>E79</f>
        <v>1050000</v>
      </c>
      <c r="F78" s="287">
        <f t="shared" ref="F78" si="14">F79</f>
        <v>0</v>
      </c>
      <c r="G78" s="679">
        <f t="shared" ref="G78:G100" si="15">F78/E78</f>
        <v>0</v>
      </c>
    </row>
    <row r="79" spans="1:7" ht="24" customHeight="1" x14ac:dyDescent="0.2">
      <c r="A79" s="288" t="s">
        <v>471</v>
      </c>
      <c r="B79" s="1826" t="s">
        <v>460</v>
      </c>
      <c r="C79" s="1826"/>
      <c r="D79" s="1826"/>
      <c r="E79" s="289">
        <f>E80</f>
        <v>1050000</v>
      </c>
      <c r="F79" s="289">
        <f>F80</f>
        <v>0</v>
      </c>
      <c r="G79" s="680">
        <f t="shared" si="15"/>
        <v>0</v>
      </c>
    </row>
    <row r="80" spans="1:7" ht="12" x14ac:dyDescent="0.2">
      <c r="A80" s="194">
        <v>600</v>
      </c>
      <c r="B80" s="243"/>
      <c r="C80" s="290"/>
      <c r="D80" s="291" t="s">
        <v>25</v>
      </c>
      <c r="E80" s="292">
        <f>E81</f>
        <v>1050000</v>
      </c>
      <c r="F80" s="292">
        <f t="shared" ref="F80:F81" si="16">F81</f>
        <v>0</v>
      </c>
      <c r="G80" s="681">
        <v>0</v>
      </c>
    </row>
    <row r="81" spans="1:7" ht="12" x14ac:dyDescent="0.2">
      <c r="A81" s="1827"/>
      <c r="B81" s="293">
        <v>60014</v>
      </c>
      <c r="C81" s="294"/>
      <c r="D81" s="295" t="s">
        <v>246</v>
      </c>
      <c r="E81" s="296">
        <f>E82</f>
        <v>1050000</v>
      </c>
      <c r="F81" s="296">
        <f t="shared" si="16"/>
        <v>0</v>
      </c>
      <c r="G81" s="682">
        <v>0</v>
      </c>
    </row>
    <row r="82" spans="1:7" ht="54" customHeight="1" thickBot="1" x14ac:dyDescent="0.25">
      <c r="A82" s="1787"/>
      <c r="B82" s="1490"/>
      <c r="C82" s="1491">
        <v>6300</v>
      </c>
      <c r="D82" s="1492" t="s">
        <v>868</v>
      </c>
      <c r="E82" s="1489">
        <v>1050000</v>
      </c>
      <c r="F82" s="1476">
        <v>0</v>
      </c>
      <c r="G82" s="1477">
        <v>0</v>
      </c>
    </row>
    <row r="83" spans="1:7" ht="12.75" thickBot="1" x14ac:dyDescent="0.25">
      <c r="A83" s="1831" t="s">
        <v>870</v>
      </c>
      <c r="B83" s="1832"/>
      <c r="C83" s="1832"/>
      <c r="D83" s="1833"/>
      <c r="E83" s="1513">
        <f>E84</f>
        <v>238000</v>
      </c>
      <c r="F83" s="1513">
        <f>F84</f>
        <v>78000</v>
      </c>
      <c r="G83" s="1514">
        <f>F83/E83</f>
        <v>0.32773109243697479</v>
      </c>
    </row>
    <row r="84" spans="1:7" ht="12" x14ac:dyDescent="0.2">
      <c r="A84" s="1834" t="s">
        <v>871</v>
      </c>
      <c r="B84" s="1835"/>
      <c r="C84" s="1835"/>
      <c r="D84" s="1836"/>
      <c r="E84" s="253">
        <f>E85+E88+E92</f>
        <v>238000</v>
      </c>
      <c r="F84" s="253">
        <f>F85+F88+F92</f>
        <v>78000</v>
      </c>
      <c r="G84" s="1493">
        <f>F84/E84</f>
        <v>0.32773109243697479</v>
      </c>
    </row>
    <row r="85" spans="1:7" ht="12" x14ac:dyDescent="0.2">
      <c r="A85" s="1502">
        <v>600</v>
      </c>
      <c r="B85" s="1503"/>
      <c r="C85" s="1503"/>
      <c r="D85" s="1502" t="s">
        <v>541</v>
      </c>
      <c r="E85" s="254">
        <f>E86</f>
        <v>0</v>
      </c>
      <c r="F85" s="1511">
        <v>0</v>
      </c>
      <c r="G85" s="1512">
        <v>0</v>
      </c>
    </row>
    <row r="86" spans="1:7" ht="12" x14ac:dyDescent="0.2">
      <c r="A86" s="1500"/>
      <c r="B86" s="1501">
        <v>60014</v>
      </c>
      <c r="C86" s="1501"/>
      <c r="D86" s="1501" t="s">
        <v>246</v>
      </c>
      <c r="E86" s="179">
        <f>E87</f>
        <v>0</v>
      </c>
      <c r="F86" s="180">
        <v>0</v>
      </c>
      <c r="G86" s="662">
        <v>0</v>
      </c>
    </row>
    <row r="87" spans="1:7" ht="60" x14ac:dyDescent="0.2">
      <c r="A87" s="1500"/>
      <c r="B87" s="1500"/>
      <c r="C87" s="1500">
        <v>6300</v>
      </c>
      <c r="D87" s="1500" t="s">
        <v>872</v>
      </c>
      <c r="E87" s="299">
        <v>0</v>
      </c>
      <c r="F87" s="138">
        <v>0</v>
      </c>
      <c r="G87" s="652">
        <v>0</v>
      </c>
    </row>
    <row r="88" spans="1:7" ht="12" x14ac:dyDescent="0.2">
      <c r="A88" s="1494">
        <v>851</v>
      </c>
      <c r="B88" s="1495"/>
      <c r="C88" s="1496"/>
      <c r="D88" s="1497" t="s">
        <v>367</v>
      </c>
      <c r="E88" s="1498">
        <f>E89</f>
        <v>80000</v>
      </c>
      <c r="F88" s="1498">
        <f t="shared" ref="F88" si="17">F89</f>
        <v>60000</v>
      </c>
      <c r="G88" s="1499">
        <f t="shared" si="15"/>
        <v>0.75</v>
      </c>
    </row>
    <row r="89" spans="1:7" ht="12" x14ac:dyDescent="0.2">
      <c r="A89" s="297"/>
      <c r="B89" s="214">
        <v>85111</v>
      </c>
      <c r="C89" s="215"/>
      <c r="D89" s="178" t="s">
        <v>369</v>
      </c>
      <c r="E89" s="179">
        <f>E90+E91</f>
        <v>80000</v>
      </c>
      <c r="F89" s="179">
        <f>F90+F91</f>
        <v>60000</v>
      </c>
      <c r="G89" s="662">
        <f t="shared" si="15"/>
        <v>0.75</v>
      </c>
    </row>
    <row r="90" spans="1:7" ht="60" x14ac:dyDescent="0.2">
      <c r="A90" s="298"/>
      <c r="B90" s="218"/>
      <c r="C90" s="1646">
        <v>6220</v>
      </c>
      <c r="D90" s="1647" t="s">
        <v>478</v>
      </c>
      <c r="E90" s="1486">
        <v>20000</v>
      </c>
      <c r="F90" s="1487">
        <v>0</v>
      </c>
      <c r="G90" s="1488">
        <f t="shared" si="15"/>
        <v>0</v>
      </c>
    </row>
    <row r="91" spans="1:7" ht="48" x14ac:dyDescent="0.2">
      <c r="A91" s="298"/>
      <c r="B91" s="218"/>
      <c r="C91" s="1646">
        <v>6300</v>
      </c>
      <c r="D91" s="1647" t="s">
        <v>869</v>
      </c>
      <c r="E91" s="1486">
        <v>60000</v>
      </c>
      <c r="F91" s="1487">
        <v>60000</v>
      </c>
      <c r="G91" s="1488">
        <f>F91/E91</f>
        <v>1</v>
      </c>
    </row>
    <row r="92" spans="1:7" ht="24" x14ac:dyDescent="0.2">
      <c r="A92" s="302">
        <v>900</v>
      </c>
      <c r="B92" s="302"/>
      <c r="C92" s="303"/>
      <c r="D92" s="209" t="s">
        <v>479</v>
      </c>
      <c r="E92" s="1504">
        <f>E93+E95+E97</f>
        <v>158000</v>
      </c>
      <c r="F92" s="1504">
        <f>F93+F95+F97</f>
        <v>18000</v>
      </c>
      <c r="G92" s="673">
        <f t="shared" si="15"/>
        <v>0.11392405063291139</v>
      </c>
    </row>
    <row r="93" spans="1:7" ht="12" x14ac:dyDescent="0.2">
      <c r="A93" s="304"/>
      <c r="B93" s="305">
        <v>90001</v>
      </c>
      <c r="C93" s="305"/>
      <c r="D93" s="163" t="s">
        <v>480</v>
      </c>
      <c r="E93" s="217">
        <f>E94</f>
        <v>60000</v>
      </c>
      <c r="F93" s="217">
        <f>F94</f>
        <v>6000</v>
      </c>
      <c r="G93" s="670">
        <f t="shared" si="15"/>
        <v>0.1</v>
      </c>
    </row>
    <row r="94" spans="1:7" ht="66" customHeight="1" x14ac:dyDescent="0.2">
      <c r="A94" s="300"/>
      <c r="B94" s="218"/>
      <c r="C94" s="306">
        <v>6230</v>
      </c>
      <c r="D94" s="307" t="s">
        <v>481</v>
      </c>
      <c r="E94" s="221">
        <v>60000</v>
      </c>
      <c r="F94" s="138">
        <v>6000</v>
      </c>
      <c r="G94" s="652">
        <f t="shared" si="15"/>
        <v>0.1</v>
      </c>
    </row>
    <row r="95" spans="1:7" ht="24" x14ac:dyDescent="0.2">
      <c r="A95" s="300"/>
      <c r="B95" s="305">
        <v>90005</v>
      </c>
      <c r="C95" s="305"/>
      <c r="D95" s="163" t="s">
        <v>412</v>
      </c>
      <c r="E95" s="217">
        <f>E96</f>
        <v>90000</v>
      </c>
      <c r="F95" s="217">
        <f t="shared" ref="F95" si="18">F96</f>
        <v>12000</v>
      </c>
      <c r="G95" s="670">
        <f t="shared" si="15"/>
        <v>0.13333333333333333</v>
      </c>
    </row>
    <row r="96" spans="1:7" ht="63.75" customHeight="1" x14ac:dyDescent="0.2">
      <c r="A96" s="300"/>
      <c r="B96" s="301"/>
      <c r="C96" s="308">
        <v>6230</v>
      </c>
      <c r="D96" s="309" t="s">
        <v>481</v>
      </c>
      <c r="E96" s="221">
        <v>90000</v>
      </c>
      <c r="F96" s="138">
        <v>12000</v>
      </c>
      <c r="G96" s="652">
        <f t="shared" si="15"/>
        <v>0.13333333333333333</v>
      </c>
    </row>
    <row r="97" spans="1:7" ht="12" x14ac:dyDescent="0.2">
      <c r="A97" s="1482"/>
      <c r="B97" s="214">
        <v>90095</v>
      </c>
      <c r="C97" s="305"/>
      <c r="D97" s="214" t="s">
        <v>12</v>
      </c>
      <c r="E97" s="179">
        <f>E98</f>
        <v>8000</v>
      </c>
      <c r="F97" s="180">
        <f>F98</f>
        <v>0</v>
      </c>
      <c r="G97" s="662">
        <f>F97/E97</f>
        <v>0</v>
      </c>
    </row>
    <row r="98" spans="1:7" ht="60" x14ac:dyDescent="0.2">
      <c r="A98" s="1482"/>
      <c r="B98" s="1484"/>
      <c r="C98" s="1485">
        <v>6230</v>
      </c>
      <c r="D98" s="155" t="s">
        <v>481</v>
      </c>
      <c r="E98" s="1486">
        <v>8000</v>
      </c>
      <c r="F98" s="1487">
        <v>0</v>
      </c>
      <c r="G98" s="1488">
        <v>0</v>
      </c>
    </row>
    <row r="99" spans="1:7" ht="20.25" customHeight="1" x14ac:dyDescent="0.2">
      <c r="A99" s="1828" t="s">
        <v>476</v>
      </c>
      <c r="B99" s="1829"/>
      <c r="C99" s="1829"/>
      <c r="D99" s="1830"/>
      <c r="E99" s="1483">
        <f>E78+E83</f>
        <v>1288000</v>
      </c>
      <c r="F99" s="1483">
        <f>F78+F83</f>
        <v>78000</v>
      </c>
      <c r="G99" s="683">
        <f t="shared" si="15"/>
        <v>6.0559006211180127E-2</v>
      </c>
    </row>
    <row r="100" spans="1:7" ht="27.75" customHeight="1" x14ac:dyDescent="0.2">
      <c r="A100" s="1823" t="s">
        <v>482</v>
      </c>
      <c r="B100" s="1824"/>
      <c r="C100" s="1824"/>
      <c r="D100" s="1825"/>
      <c r="E100" s="310">
        <f>E99+E75</f>
        <v>7204779.6399999997</v>
      </c>
      <c r="F100" s="310">
        <f>F99+F75</f>
        <v>3123175.65</v>
      </c>
      <c r="G100" s="684">
        <f t="shared" si="15"/>
        <v>0.43348663055016073</v>
      </c>
    </row>
  </sheetData>
  <mergeCells count="29">
    <mergeCell ref="A100:D100"/>
    <mergeCell ref="B78:D78"/>
    <mergeCell ref="B79:D79"/>
    <mergeCell ref="A81:A82"/>
    <mergeCell ref="A99:D99"/>
    <mergeCell ref="A83:D83"/>
    <mergeCell ref="A84:D84"/>
    <mergeCell ref="A76:G76"/>
    <mergeCell ref="B38:D38"/>
    <mergeCell ref="A40:A41"/>
    <mergeCell ref="B45:D45"/>
    <mergeCell ref="B46:D46"/>
    <mergeCell ref="A48:A49"/>
    <mergeCell ref="B50:D50"/>
    <mergeCell ref="A52:A53"/>
    <mergeCell ref="A55:A58"/>
    <mergeCell ref="A75:D75"/>
    <mergeCell ref="A34:A37"/>
    <mergeCell ref="E1:G1"/>
    <mergeCell ref="E2:G2"/>
    <mergeCell ref="E3:G3"/>
    <mergeCell ref="A5:G5"/>
    <mergeCell ref="A6:E6"/>
    <mergeCell ref="B8:D8"/>
    <mergeCell ref="B9:D9"/>
    <mergeCell ref="A14:A19"/>
    <mergeCell ref="B20:D20"/>
    <mergeCell ref="A22:A23"/>
    <mergeCell ref="A28:A29"/>
  </mergeCells>
  <pageMargins left="0.70866141732283472" right="0" top="0.74803149606299213" bottom="0.35433070866141736" header="0.31496062992125984" footer="0.11811023622047245"/>
  <pageSetup paperSize="9" fitToHeight="0" orientation="portrait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32" sqref="F32"/>
    </sheetView>
  </sheetViews>
  <sheetFormatPr defaultRowHeight="12.75" x14ac:dyDescent="0.2"/>
  <cols>
    <col min="1" max="1" width="4.83203125" style="380" customWidth="1"/>
    <col min="2" max="2" width="71.1640625" style="380" customWidth="1"/>
    <col min="3" max="3" width="24.1640625" style="380" customWidth="1"/>
    <col min="4" max="4" width="19.33203125" style="380" customWidth="1"/>
    <col min="5" max="5" width="20" style="380" customWidth="1"/>
    <col min="6" max="6" width="21.1640625" style="380" customWidth="1"/>
    <col min="7" max="7" width="26.83203125" style="380" customWidth="1"/>
    <col min="8" max="16384" width="9.33203125" style="380"/>
  </cols>
  <sheetData>
    <row r="1" spans="1:7" x14ac:dyDescent="0.2">
      <c r="F1" s="1847" t="s">
        <v>622</v>
      </c>
      <c r="G1" s="1847"/>
    </row>
    <row r="3" spans="1:7" ht="15.75" x14ac:dyDescent="0.2">
      <c r="A3" s="1848" t="s">
        <v>844</v>
      </c>
      <c r="B3" s="1848"/>
      <c r="C3" s="1848"/>
      <c r="D3" s="1848"/>
      <c r="E3" s="1848"/>
      <c r="F3" s="1848"/>
      <c r="G3" s="1848"/>
    </row>
    <row r="4" spans="1:7" s="381" customFormat="1" ht="13.5" customHeight="1" x14ac:dyDescent="0.2">
      <c r="A4" s="1849" t="s">
        <v>485</v>
      </c>
      <c r="B4" s="1846" t="s">
        <v>528</v>
      </c>
      <c r="C4" s="1850" t="s">
        <v>529</v>
      </c>
      <c r="D4" s="1850" t="s">
        <v>530</v>
      </c>
      <c r="E4" s="1851" t="s">
        <v>531</v>
      </c>
      <c r="F4" s="1851"/>
      <c r="G4" s="1851"/>
    </row>
    <row r="5" spans="1:7" s="381" customFormat="1" ht="13.5" customHeight="1" x14ac:dyDescent="0.2">
      <c r="A5" s="1849"/>
      <c r="B5" s="1846"/>
      <c r="C5" s="1850"/>
      <c r="D5" s="1850"/>
      <c r="E5" s="1846" t="s">
        <v>532</v>
      </c>
      <c r="F5" s="1846"/>
      <c r="G5" s="1846" t="s">
        <v>533</v>
      </c>
    </row>
    <row r="6" spans="1:7" s="381" customFormat="1" ht="45" x14ac:dyDescent="0.2">
      <c r="A6" s="1849"/>
      <c r="B6" s="1846"/>
      <c r="C6" s="1850"/>
      <c r="D6" s="1850"/>
      <c r="E6" s="382" t="s">
        <v>534</v>
      </c>
      <c r="F6" s="383" t="s">
        <v>535</v>
      </c>
      <c r="G6" s="1846"/>
    </row>
    <row r="7" spans="1:7" s="381" customFormat="1" x14ac:dyDescent="0.2">
      <c r="A7" s="1610">
        <v>1</v>
      </c>
      <c r="B7" s="384">
        <v>2</v>
      </c>
      <c r="C7" s="385">
        <v>4</v>
      </c>
      <c r="D7" s="385">
        <v>6</v>
      </c>
      <c r="E7" s="384">
        <v>7</v>
      </c>
      <c r="F7" s="384">
        <v>8</v>
      </c>
      <c r="G7" s="384">
        <v>9</v>
      </c>
    </row>
    <row r="8" spans="1:7" s="381" customFormat="1" x14ac:dyDescent="0.2">
      <c r="A8" s="1611" t="s">
        <v>471</v>
      </c>
      <c r="B8" s="1612" t="s">
        <v>536</v>
      </c>
      <c r="C8" s="687">
        <v>2320166.21</v>
      </c>
      <c r="D8" s="687">
        <v>2321166.2000000002</v>
      </c>
      <c r="E8" s="688">
        <v>2321166.21</v>
      </c>
      <c r="F8" s="688">
        <v>451700</v>
      </c>
      <c r="G8" s="689">
        <v>0</v>
      </c>
    </row>
    <row r="9" spans="1:7" s="381" customFormat="1" x14ac:dyDescent="0.2">
      <c r="A9" s="1613"/>
      <c r="B9" s="1614" t="s">
        <v>531</v>
      </c>
      <c r="C9" s="386"/>
      <c r="D9" s="386"/>
      <c r="E9" s="387"/>
      <c r="F9" s="387"/>
      <c r="G9" s="388"/>
    </row>
    <row r="10" spans="1:7" s="381" customFormat="1" x14ac:dyDescent="0.2">
      <c r="A10" s="1613"/>
      <c r="B10" s="1614" t="s">
        <v>537</v>
      </c>
      <c r="C10" s="1547">
        <f>C11+C12+C13</f>
        <v>463166.20999999996</v>
      </c>
      <c r="D10" s="386"/>
      <c r="E10" s="387"/>
      <c r="F10" s="387"/>
      <c r="G10" s="388"/>
    </row>
    <row r="11" spans="1:7" s="381" customFormat="1" ht="26.25" x14ac:dyDescent="0.2">
      <c r="A11" s="1613"/>
      <c r="B11" s="390" t="s">
        <v>876</v>
      </c>
      <c r="C11" s="389">
        <v>424618.74</v>
      </c>
      <c r="D11" s="386"/>
      <c r="E11" s="387"/>
      <c r="F11" s="387"/>
      <c r="G11" s="388"/>
    </row>
    <row r="12" spans="1:7" s="381" customFormat="1" ht="14.25" x14ac:dyDescent="0.2">
      <c r="A12" s="1613"/>
      <c r="B12" s="391" t="s">
        <v>874</v>
      </c>
      <c r="C12" s="389">
        <v>8670.11</v>
      </c>
      <c r="D12" s="386"/>
      <c r="E12" s="386"/>
      <c r="F12" s="386"/>
      <c r="G12" s="392"/>
    </row>
    <row r="13" spans="1:7" s="381" customFormat="1" ht="28.5" x14ac:dyDescent="0.2">
      <c r="A13" s="1613"/>
      <c r="B13" s="393" t="s">
        <v>875</v>
      </c>
      <c r="C13" s="389">
        <v>29877.360000000001</v>
      </c>
      <c r="D13" s="386"/>
      <c r="E13" s="386"/>
      <c r="F13" s="386"/>
      <c r="G13" s="392"/>
    </row>
    <row r="14" spans="1:7" s="381" customFormat="1" ht="19.5" customHeight="1" x14ac:dyDescent="0.2">
      <c r="A14" s="1615"/>
      <c r="B14" s="1658" t="s">
        <v>623</v>
      </c>
      <c r="C14" s="1659">
        <f>C8</f>
        <v>2320166.21</v>
      </c>
      <c r="D14" s="1659">
        <f>D8</f>
        <v>2321166.2000000002</v>
      </c>
      <c r="E14" s="1659">
        <f>E8</f>
        <v>2321166.21</v>
      </c>
      <c r="F14" s="1659">
        <f>F8</f>
        <v>451700</v>
      </c>
      <c r="G14" s="1659">
        <f>G8</f>
        <v>0</v>
      </c>
    </row>
    <row r="15" spans="1:7" s="381" customFormat="1" ht="31.5" customHeight="1" x14ac:dyDescent="0.2">
      <c r="A15" s="1616"/>
      <c r="B15" s="1660" t="s">
        <v>624</v>
      </c>
      <c r="C15" s="1661">
        <v>1123815.6299999999</v>
      </c>
      <c r="D15" s="1661">
        <v>1015466.87</v>
      </c>
      <c r="E15" s="1661">
        <v>1015466.87</v>
      </c>
      <c r="F15" s="1661">
        <v>184697.85</v>
      </c>
      <c r="G15" s="1661">
        <v>0</v>
      </c>
    </row>
    <row r="16" spans="1:7" s="381" customFormat="1" ht="19.5" customHeight="1" x14ac:dyDescent="0.2">
      <c r="A16" s="1841" t="s">
        <v>586</v>
      </c>
      <c r="B16" s="1842"/>
      <c r="C16" s="692">
        <f>C15/C14</f>
        <v>0.4843685875418382</v>
      </c>
      <c r="D16" s="692">
        <f>D15/D14</f>
        <v>0.43748132727419514</v>
      </c>
      <c r="E16" s="692">
        <f>E15/E14</f>
        <v>0.43748132538944723</v>
      </c>
      <c r="F16" s="692">
        <f>F15/F14</f>
        <v>0.40889495240203677</v>
      </c>
      <c r="G16" s="1548">
        <v>0</v>
      </c>
    </row>
    <row r="17" spans="1:7" s="381" customFormat="1" x14ac:dyDescent="0.2">
      <c r="A17" s="1617" t="s">
        <v>459</v>
      </c>
      <c r="B17" s="1612" t="s">
        <v>538</v>
      </c>
      <c r="C17" s="687">
        <v>1300000</v>
      </c>
      <c r="D17" s="687">
        <v>1300000</v>
      </c>
      <c r="E17" s="690">
        <v>1300000</v>
      </c>
      <c r="F17" s="690">
        <v>405000</v>
      </c>
      <c r="G17" s="691">
        <v>0</v>
      </c>
    </row>
    <row r="18" spans="1:7" s="381" customFormat="1" x14ac:dyDescent="0.2">
      <c r="A18" s="1615"/>
      <c r="B18" s="1614" t="s">
        <v>531</v>
      </c>
      <c r="C18" s="394"/>
      <c r="D18" s="386"/>
      <c r="E18" s="387"/>
      <c r="F18" s="387"/>
      <c r="G18" s="388"/>
    </row>
    <row r="19" spans="1:7" s="381" customFormat="1" x14ac:dyDescent="0.2">
      <c r="A19" s="1615"/>
      <c r="B19" s="1618" t="s">
        <v>537</v>
      </c>
      <c r="C19" s="395">
        <f>C20</f>
        <v>150000</v>
      </c>
      <c r="D19" s="396"/>
      <c r="E19" s="397"/>
      <c r="F19" s="397"/>
      <c r="G19" s="398"/>
    </row>
    <row r="20" spans="1:7" s="381" customFormat="1" x14ac:dyDescent="0.2">
      <c r="A20" s="1615"/>
      <c r="B20" s="1619" t="s">
        <v>877</v>
      </c>
      <c r="C20" s="399">
        <v>150000</v>
      </c>
      <c r="D20" s="400"/>
      <c r="E20" s="401"/>
      <c r="F20" s="401"/>
      <c r="G20" s="402"/>
    </row>
    <row r="21" spans="1:7" s="381" customFormat="1" ht="22.5" customHeight="1" x14ac:dyDescent="0.2">
      <c r="A21" s="1615"/>
      <c r="B21" s="1662" t="s">
        <v>646</v>
      </c>
      <c r="C21" s="1663">
        <f>C17</f>
        <v>1300000</v>
      </c>
      <c r="D21" s="1663">
        <f>D17</f>
        <v>1300000</v>
      </c>
      <c r="E21" s="1664">
        <f>E17</f>
        <v>1300000</v>
      </c>
      <c r="F21" s="1664">
        <f>F17</f>
        <v>405000</v>
      </c>
      <c r="G21" s="1665">
        <f>G17</f>
        <v>0</v>
      </c>
    </row>
    <row r="22" spans="1:7" s="381" customFormat="1" ht="44.25" customHeight="1" x14ac:dyDescent="0.2">
      <c r="A22" s="1615"/>
      <c r="B22" s="1666" t="s">
        <v>626</v>
      </c>
      <c r="C22" s="1667">
        <v>590610.71</v>
      </c>
      <c r="D22" s="1667">
        <v>524547.39</v>
      </c>
      <c r="E22" s="1668">
        <v>524547.39</v>
      </c>
      <c r="F22" s="1668">
        <v>133536.85</v>
      </c>
      <c r="G22" s="1668">
        <v>0</v>
      </c>
    </row>
    <row r="23" spans="1:7" s="381" customFormat="1" ht="19.5" customHeight="1" x14ac:dyDescent="0.2">
      <c r="A23" s="1841" t="s">
        <v>881</v>
      </c>
      <c r="B23" s="1842"/>
      <c r="C23" s="1557">
        <f>C22/C21</f>
        <v>0.45431593076923071</v>
      </c>
      <c r="D23" s="1557">
        <f>D22/D21</f>
        <v>0.40349799230769234</v>
      </c>
      <c r="E23" s="1557">
        <f>E22/E21</f>
        <v>0.40349799230769234</v>
      </c>
      <c r="F23" s="1557">
        <f>F22/F21</f>
        <v>0.32972061728395063</v>
      </c>
      <c r="G23" s="1557">
        <v>0</v>
      </c>
    </row>
    <row r="24" spans="1:7" s="381" customFormat="1" x14ac:dyDescent="0.2">
      <c r="A24" s="1620" t="s">
        <v>466</v>
      </c>
      <c r="B24" s="1555" t="s">
        <v>878</v>
      </c>
      <c r="C24" s="1554">
        <v>1280000</v>
      </c>
      <c r="D24" s="1554">
        <v>1280000</v>
      </c>
      <c r="E24" s="1554">
        <v>1280000</v>
      </c>
      <c r="F24" s="1554">
        <v>394240</v>
      </c>
      <c r="G24" s="1556"/>
    </row>
    <row r="25" spans="1:7" s="381" customFormat="1" x14ac:dyDescent="0.2">
      <c r="A25" s="1620"/>
      <c r="B25" s="1552" t="s">
        <v>638</v>
      </c>
      <c r="C25" s="1550"/>
      <c r="D25" s="1550"/>
      <c r="E25" s="1550"/>
      <c r="F25" s="1550"/>
      <c r="G25" s="1553"/>
    </row>
    <row r="26" spans="1:7" s="381" customFormat="1" x14ac:dyDescent="0.2">
      <c r="A26" s="1620"/>
      <c r="B26" s="1549" t="s">
        <v>879</v>
      </c>
      <c r="C26" s="1550">
        <v>250000</v>
      </c>
      <c r="D26" s="1550"/>
      <c r="E26" s="1550"/>
      <c r="F26" s="1550"/>
      <c r="G26" s="1554"/>
    </row>
    <row r="27" spans="1:7" s="381" customFormat="1" ht="22.5" customHeight="1" x14ac:dyDescent="0.2">
      <c r="A27" s="1621"/>
      <c r="B27" s="1671" t="s">
        <v>880</v>
      </c>
      <c r="C27" s="1672">
        <v>1280000</v>
      </c>
      <c r="D27" s="1672">
        <v>1280000</v>
      </c>
      <c r="E27" s="1672">
        <v>1280000</v>
      </c>
      <c r="F27" s="1672">
        <v>394240</v>
      </c>
      <c r="G27" s="1672">
        <v>0</v>
      </c>
    </row>
    <row r="28" spans="1:7" s="381" customFormat="1" ht="44.25" customHeight="1" x14ac:dyDescent="0.2">
      <c r="A28" s="1621"/>
      <c r="B28" s="1669" t="s">
        <v>882</v>
      </c>
      <c r="C28" s="1670">
        <v>205427.34</v>
      </c>
      <c r="D28" s="1670">
        <v>173382.34</v>
      </c>
      <c r="E28" s="1670">
        <v>173382.34</v>
      </c>
      <c r="F28" s="1670">
        <v>50399.77</v>
      </c>
      <c r="G28" s="1670"/>
    </row>
    <row r="29" spans="1:7" s="381" customFormat="1" ht="22.5" customHeight="1" x14ac:dyDescent="0.2">
      <c r="A29" s="1841" t="s">
        <v>586</v>
      </c>
      <c r="B29" s="1843"/>
      <c r="C29" s="1551">
        <f>C28/C27</f>
        <v>0.160490109375</v>
      </c>
      <c r="D29" s="1551">
        <f>D28/D27</f>
        <v>0.135454953125</v>
      </c>
      <c r="E29" s="1551">
        <f>E28/E27</f>
        <v>0.135454953125</v>
      </c>
      <c r="F29" s="1551">
        <f>F28/F27</f>
        <v>0.12784032568993506</v>
      </c>
      <c r="G29" s="1551">
        <v>0</v>
      </c>
    </row>
    <row r="30" spans="1:7" s="381" customFormat="1" ht="24.75" customHeight="1" x14ac:dyDescent="0.2">
      <c r="A30" s="1844" t="s">
        <v>625</v>
      </c>
      <c r="B30" s="1845"/>
      <c r="C30" s="686">
        <f>C14+C21+C27</f>
        <v>4900166.21</v>
      </c>
      <c r="D30" s="686">
        <f>D14+D21+D27</f>
        <v>4901166.2</v>
      </c>
      <c r="E30" s="686">
        <f>E14+E21+E27</f>
        <v>4901166.21</v>
      </c>
      <c r="F30" s="686">
        <f>F14+F21+F27</f>
        <v>1250940</v>
      </c>
      <c r="G30" s="686">
        <f>G14+G21</f>
        <v>0</v>
      </c>
    </row>
    <row r="31" spans="1:7" ht="15" x14ac:dyDescent="0.25">
      <c r="A31" s="1837" t="s">
        <v>627</v>
      </c>
      <c r="B31" s="1838"/>
      <c r="C31" s="685">
        <f>C22+C15</f>
        <v>1714426.3399999999</v>
      </c>
      <c r="D31" s="685">
        <f>D22+D15</f>
        <v>1540014.26</v>
      </c>
      <c r="E31" s="685">
        <f>E22+E15</f>
        <v>1540014.26</v>
      </c>
      <c r="F31" s="685">
        <f>F22+F15+F28</f>
        <v>368634.47000000003</v>
      </c>
      <c r="G31" s="685">
        <f>G22+G15</f>
        <v>0</v>
      </c>
    </row>
    <row r="32" spans="1:7" ht="15" x14ac:dyDescent="0.25">
      <c r="A32" s="1839" t="s">
        <v>586</v>
      </c>
      <c r="B32" s="1840"/>
      <c r="C32" s="693">
        <f>C31/C30</f>
        <v>0.34987105876149449</v>
      </c>
      <c r="D32" s="693">
        <f t="shared" ref="D32:F32" si="0">D31/D30</f>
        <v>0.3142138415954962</v>
      </c>
      <c r="E32" s="693">
        <f t="shared" si="0"/>
        <v>0.31421384095439603</v>
      </c>
      <c r="F32" s="693">
        <f t="shared" si="0"/>
        <v>0.29468597214894404</v>
      </c>
      <c r="G32" s="693">
        <v>0</v>
      </c>
    </row>
  </sheetData>
  <sheetProtection selectLockedCells="1" selectUnlockedCells="1"/>
  <mergeCells count="15">
    <mergeCell ref="G5:G6"/>
    <mergeCell ref="F1:G1"/>
    <mergeCell ref="A3:G3"/>
    <mergeCell ref="A4:A6"/>
    <mergeCell ref="B4:B6"/>
    <mergeCell ref="C4:C6"/>
    <mergeCell ref="D4:D6"/>
    <mergeCell ref="E4:G4"/>
    <mergeCell ref="E5:F5"/>
    <mergeCell ref="A31:B31"/>
    <mergeCell ref="A32:B32"/>
    <mergeCell ref="A16:B16"/>
    <mergeCell ref="A29:B29"/>
    <mergeCell ref="A30:B30"/>
    <mergeCell ref="A23:B23"/>
  </mergeCells>
  <pageMargins left="0.47244094488188981" right="0.31496062992125984" top="0.98425196850393704" bottom="0.98425196850393704" header="0.51181102362204722" footer="0.51181102362204722"/>
  <pageSetup paperSize="9" scale="93" firstPageNumber="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10</vt:i4>
      </vt:variant>
    </vt:vector>
  </HeadingPairs>
  <TitlesOfParts>
    <vt:vector size="24" baseType="lpstr">
      <vt:lpstr>Zał. nr 1</vt:lpstr>
      <vt:lpstr>Zał. nr 2 </vt:lpstr>
      <vt:lpstr>Zał. nr 3 </vt:lpstr>
      <vt:lpstr>Zał. nr 4.</vt:lpstr>
      <vt:lpstr>Zał. nr 5</vt:lpstr>
      <vt:lpstr>Zał.Nr 6.</vt:lpstr>
      <vt:lpstr>Zał. Nr 7</vt:lpstr>
      <vt:lpstr>Zał. nr 8.</vt:lpstr>
      <vt:lpstr>zał.nr 9</vt:lpstr>
      <vt:lpstr>Zał. nr 10</vt:lpstr>
      <vt:lpstr>Zał. nr 11</vt:lpstr>
      <vt:lpstr>Zal. nr 12 przedsz.</vt:lpstr>
      <vt:lpstr>Zał. 13</vt:lpstr>
      <vt:lpstr>Zał. nr 14</vt:lpstr>
      <vt:lpstr>'Zal. nr 12 przedsz.'!Tytuły_wydruku</vt:lpstr>
      <vt:lpstr>'Zał. 13'!Tytuły_wydruku</vt:lpstr>
      <vt:lpstr>'Zał. nr 1'!Tytuły_wydruku</vt:lpstr>
      <vt:lpstr>'Zał. nr 14'!Tytuły_wydruku</vt:lpstr>
      <vt:lpstr>'Zał. nr 2 '!Tytuły_wydruku</vt:lpstr>
      <vt:lpstr>'Zał. nr 4.'!Tytuły_wydruku</vt:lpstr>
      <vt:lpstr>'Zał. nr 5'!Tytuły_wydruku</vt:lpstr>
      <vt:lpstr>'Zał. Nr 7'!Tytuły_wydruku</vt:lpstr>
      <vt:lpstr>'Zał. nr 8.'!Tytuły_wydruku</vt:lpstr>
      <vt:lpstr>'zał.nr 9'!Tytuły_wydruku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2020-09-30T09:51:01Z</cp:lastPrinted>
  <dcterms:created xsi:type="dcterms:W3CDTF">2018-07-02T10:44:05Z</dcterms:created>
  <dcterms:modified xsi:type="dcterms:W3CDTF">2020-09-30T09:51:34Z</dcterms:modified>
</cp:coreProperties>
</file>